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I:\11. CONTRATOS O&amp;M\11.14 183_2025\01 CONSTRUCCIÓN PLIEGOS\PCAP\"/>
    </mc:Choice>
  </mc:AlternateContent>
  <xr:revisionPtr revIDLastSave="0" documentId="13_ncr:1_{DFCD9CC8-523D-4124-AE64-65F5FE6CD24B}" xr6:coauthVersionLast="47" xr6:coauthVersionMax="47" xr10:uidLastSave="{00000000-0000-0000-0000-000000000000}"/>
  <bookViews>
    <workbookView xWindow="-108" yWindow="-108" windowWidth="23256" windowHeight="12456" tabRatio="827" xr2:uid="{00000000-000D-0000-FFFF-FFFF00000000}"/>
  </bookViews>
  <sheets>
    <sheet name="Anexo II.a" sheetId="24" r:id="rId1"/>
    <sheet name="Anexo II.a EDAR ACCB" sheetId="32" r:id="rId2"/>
    <sheet name="Anexo II.a EDAR ACCMA" sheetId="59" r:id="rId3"/>
    <sheet name="Anexo II.a TTA ACCMA" sheetId="60" r:id="rId4"/>
    <sheet name="Anexo II.a ERA ACCMA" sheetId="33" r:id="rId5"/>
    <sheet name="PERSONAL" sheetId="35" r:id="rId6"/>
    <sheet name="PERSONAL EDAR ACCB" sheetId="18" r:id="rId7"/>
    <sheet name="PERSONAL EDAR ACCMA" sheetId="61" r:id="rId8"/>
    <sheet name="PERSONAL TTA ACCMA" sheetId="62" r:id="rId9"/>
    <sheet name="PERSONAL ERA ACCMA" sheetId="36" r:id="rId10"/>
    <sheet name="COMPRAS Y SERVICIOS" sheetId="17" r:id="rId11"/>
    <sheet name="Mantenimientos €" sheetId="69" r:id="rId12"/>
    <sheet name="PREVENTIVO CB" sheetId="63" r:id="rId13"/>
    <sheet name="PREDICTIVO CB" sheetId="64" r:id="rId14"/>
    <sheet name="METROLOGICO CB" sheetId="65" r:id="rId15"/>
    <sheet name="REGLAMENTARIO CB" sheetId="66" r:id="rId16"/>
    <sheet name="ESPECIFICO CB" sheetId="67" r:id="rId17"/>
    <sheet name="PREVENTIVO CMA" sheetId="70" r:id="rId18"/>
    <sheet name="PREDICTIVO CMA" sheetId="71" r:id="rId19"/>
    <sheet name="METROLÓGICO CMA" sheetId="72" r:id="rId20"/>
    <sheet name="REGLAMENTARIO CMA" sheetId="73" r:id="rId21"/>
    <sheet name="ESPECÍFICO CMA" sheetId="74" r:id="rId22"/>
    <sheet name="MEJORAS" sheetId="76" r:id="rId23"/>
  </sheets>
  <externalReferences>
    <externalReference r:id="rId24"/>
  </externalReferences>
  <definedNames>
    <definedName name="_xlnm._FilterDatabase" localSheetId="22" hidden="1">MEJORAS!$A$3:$G$297</definedName>
    <definedName name="_xlnm._FilterDatabase" localSheetId="18" hidden="1">'PREDICTIVO CMA'!$A$46:$F$76</definedName>
    <definedName name="_xlnm._FilterDatabase" localSheetId="20" hidden="1">'REGLAMENTARIO CMA'!$A$3:$I$3</definedName>
    <definedName name="_xlnm.Print_Area" localSheetId="10">'COMPRAS Y SERVICIOS'!$A$1:$G$62</definedName>
    <definedName name="_xlnm.Print_Area" localSheetId="16">'ESPECIFICO CB'!$A$1:$F$101</definedName>
    <definedName name="_xlnm.Print_Area" localSheetId="21">'ESPECÍFICO CMA'!$A$1:$F$133</definedName>
    <definedName name="_xlnm.Print_Area" localSheetId="22">MEJORAS!$A$1:$G$47</definedName>
    <definedName name="_xlnm.Print_Area" localSheetId="14">'METROLOGICO CB'!$A$1:$F$155</definedName>
    <definedName name="_xlnm.Print_Area" localSheetId="19">'METROLÓGICO CMA'!$A$1:$F$271</definedName>
    <definedName name="_xlnm.Print_Area" localSheetId="9">'PERSONAL ERA ACCMA'!$A$1:$F$54</definedName>
    <definedName name="_xlnm.Print_Area" localSheetId="8">'PERSONAL TTA ACCMA'!$A$1:$F$54</definedName>
    <definedName name="_xlnm.Print_Area" localSheetId="13">'PREDICTIVO CB'!$A$1:$F$63</definedName>
    <definedName name="_xlnm.Print_Area" localSheetId="18">'PREDICTIVO CMA'!$A$1:$F$93</definedName>
    <definedName name="_xlnm.Print_Area" localSheetId="12">'PREVENTIVO CB'!$A$1:$F$130</definedName>
    <definedName name="_xlnm.Print_Area" localSheetId="17">'PREVENTIVO CMA'!$A$1:$F$184</definedName>
    <definedName name="_xlnm.Print_Area" localSheetId="15">'REGLAMENTARIO CB'!$B$1:$F$83</definedName>
    <definedName name="_xlnm.Print_Area" localSheetId="20">'REGLAMENTARIO CMA'!$A$1:$F$153</definedName>
    <definedName name="_xlnm.Print_Titles" localSheetId="22">MEJORAS!$2:$3</definedName>
    <definedName name="Z_C3012EBF_06B3_407C_ABEF_3A3B4AF72AD3_.wvu.PrintArea" localSheetId="16" hidden="1">'ESPECIFICO CB'!$A$1:$F$102</definedName>
    <definedName name="Z_C3012EBF_06B3_407C_ABEF_3A3B4AF72AD3_.wvu.PrintArea" localSheetId="21" hidden="1">'ESPECÍFICO CMA'!$A$1:$F$98</definedName>
    <definedName name="Z_C3012EBF_06B3_407C_ABEF_3A3B4AF72AD3_.wvu.PrintArea" localSheetId="14" hidden="1">'METROLOGICO CB'!$A$1:$F$158</definedName>
    <definedName name="Z_C3012EBF_06B3_407C_ABEF_3A3B4AF72AD3_.wvu.PrintArea" localSheetId="19" hidden="1">'METROLÓGICO CMA'!$A$1:$F$134</definedName>
    <definedName name="Z_C3012EBF_06B3_407C_ABEF_3A3B4AF72AD3_.wvu.PrintArea" localSheetId="13" hidden="1">'PREDICTIVO CB'!$A$2:$F$65</definedName>
    <definedName name="Z_C3012EBF_06B3_407C_ABEF_3A3B4AF72AD3_.wvu.PrintArea" localSheetId="18" hidden="1">'PREDICTIVO CMA'!$A$1:$F$63</definedName>
    <definedName name="Z_C3012EBF_06B3_407C_ABEF_3A3B4AF72AD3_.wvu.PrintArea" localSheetId="12" hidden="1">'PREVENTIVO CB'!$A$1:$F$132</definedName>
    <definedName name="Z_C3012EBF_06B3_407C_ABEF_3A3B4AF72AD3_.wvu.PrintArea" localSheetId="17" hidden="1">'PREVENTIVO CMA'!$A$1:$F$127</definedName>
    <definedName name="Z_C3012EBF_06B3_407C_ABEF_3A3B4AF72AD3_.wvu.PrintArea" localSheetId="15" hidden="1">'REGLAMENTARIO CB'!$B$1:$F$85</definedName>
    <definedName name="Z_C3012EBF_06B3_407C_ABEF_3A3B4AF72AD3_.wvu.PrintArea" localSheetId="20" hidden="1">'REGLAMENTARIO CMA'!$A$1:$F$128</definedName>
    <definedName name="Z_C3012EBF_06B3_407C_ABEF_3A3B4AF72AD3_.wvu.PrintTitles" localSheetId="16" hidden="1">'ESPECIFICO CB'!$3:$3</definedName>
    <definedName name="Z_C3012EBF_06B3_407C_ABEF_3A3B4AF72AD3_.wvu.PrintTitles" localSheetId="21" hidden="1">'ESPECÍFICO CMA'!#REF!</definedName>
    <definedName name="Z_C3012EBF_06B3_407C_ABEF_3A3B4AF72AD3_.wvu.PrintTitles" localSheetId="14" hidden="1">'METROLOGICO CB'!$3:$3</definedName>
    <definedName name="Z_C3012EBF_06B3_407C_ABEF_3A3B4AF72AD3_.wvu.PrintTitles" localSheetId="19" hidden="1">'METROLÓGICO CMA'!$3:$3</definedName>
    <definedName name="Z_C3012EBF_06B3_407C_ABEF_3A3B4AF72AD3_.wvu.PrintTitles" localSheetId="13" hidden="1">'PREDICTIVO CB'!$3:$3</definedName>
    <definedName name="Z_C3012EBF_06B3_407C_ABEF_3A3B4AF72AD3_.wvu.PrintTitles" localSheetId="18" hidden="1">'PREDICTIVO CMA'!$4:$4</definedName>
    <definedName name="Z_C3012EBF_06B3_407C_ABEF_3A3B4AF72AD3_.wvu.PrintTitles" localSheetId="12" hidden="1">'PREVENTIVO CB'!$3:$3</definedName>
    <definedName name="Z_C3012EBF_06B3_407C_ABEF_3A3B4AF72AD3_.wvu.PrintTitles" localSheetId="17" hidden="1">'PREVENTIVO CMA'!$5:$5</definedName>
    <definedName name="Z_C3012EBF_06B3_407C_ABEF_3A3B4AF72AD3_.wvu.PrintTitles" localSheetId="15" hidden="1">'REGLAMENTARIO CB'!$3:$3</definedName>
    <definedName name="Z_C3012EBF_06B3_407C_ABEF_3A3B4AF72AD3_.wvu.PrintTitles" localSheetId="20" hidden="1">'REGLAMENTARIO CMA'!$3:$3</definedName>
  </definedNames>
  <calcPr calcId="191029"/>
  <customWorkbookViews>
    <customWorkbookView name="C28332 - Vista personalizada" guid="{C3012EBF-06B3-407C-ABEF-3A3B4AF72AD3}" mergeInterval="0" personalView="1" maximized="1" xWindow="1" yWindow="1" windowWidth="1152" windowHeight="643" tabRatio="9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4" i="61" l="1"/>
  <c r="H35" i="61"/>
  <c r="H36" i="61"/>
  <c r="H37" i="61"/>
  <c r="L10" i="17"/>
  <c r="L11" i="17"/>
  <c r="L12" i="17"/>
  <c r="L13" i="17"/>
  <c r="L14" i="17"/>
  <c r="L15" i="17"/>
  <c r="L16" i="17"/>
  <c r="L17" i="17"/>
  <c r="L18" i="17"/>
  <c r="L19" i="17"/>
  <c r="L20" i="17"/>
  <c r="L21" i="17"/>
  <c r="L22" i="17"/>
  <c r="L23" i="17"/>
  <c r="L24" i="17"/>
  <c r="L25" i="17"/>
  <c r="L26" i="17"/>
  <c r="L27" i="17"/>
  <c r="L28" i="17"/>
  <c r="L29" i="17"/>
  <c r="L30" i="17"/>
  <c r="L31" i="17"/>
  <c r="L32" i="17"/>
  <c r="L33" i="17"/>
  <c r="L34" i="17"/>
  <c r="L35" i="17"/>
  <c r="L36" i="17"/>
  <c r="L37" i="17"/>
  <c r="L38" i="17"/>
  <c r="L39" i="17"/>
  <c r="L40" i="17"/>
  <c r="L41" i="17"/>
  <c r="L42" i="17"/>
  <c r="L43" i="17"/>
  <c r="L44" i="17"/>
  <c r="L45" i="17"/>
  <c r="L46" i="17"/>
  <c r="L47" i="17"/>
  <c r="L48" i="17"/>
  <c r="L49" i="17"/>
  <c r="L50" i="17"/>
  <c r="L51" i="17"/>
  <c r="L52" i="17"/>
  <c r="L53" i="17"/>
  <c r="L54" i="17"/>
  <c r="L55" i="17"/>
  <c r="L56" i="17"/>
  <c r="L9" i="17"/>
  <c r="D27" i="35" l="1"/>
  <c r="F53" i="74" l="1"/>
  <c r="F54" i="74" s="1"/>
  <c r="G58" i="35" l="1"/>
  <c r="F58" i="35"/>
  <c r="G286" i="76" l="1"/>
  <c r="G285" i="76"/>
  <c r="G284" i="76"/>
  <c r="G283" i="76"/>
  <c r="G282" i="76"/>
  <c r="G281" i="76"/>
  <c r="G280" i="76"/>
  <c r="G279" i="76"/>
  <c r="G296" i="76"/>
  <c r="G295" i="76"/>
  <c r="G294" i="76"/>
  <c r="G293" i="76"/>
  <c r="G292" i="76"/>
  <c r="G237" i="76"/>
  <c r="G238" i="76"/>
  <c r="G239" i="76"/>
  <c r="G240" i="76"/>
  <c r="G241" i="76"/>
  <c r="G242" i="76"/>
  <c r="G243" i="76"/>
  <c r="G244" i="76"/>
  <c r="G245" i="76"/>
  <c r="G246" i="76"/>
  <c r="G247" i="76"/>
  <c r="G248" i="76"/>
  <c r="G249" i="76"/>
  <c r="G250" i="76"/>
  <c r="G251" i="76"/>
  <c r="G252" i="76"/>
  <c r="G253" i="76"/>
  <c r="G254" i="76"/>
  <c r="G255" i="76"/>
  <c r="G256" i="76"/>
  <c r="G257" i="76"/>
  <c r="G258" i="76"/>
  <c r="G259" i="76"/>
  <c r="G260" i="76"/>
  <c r="G261" i="76"/>
  <c r="G262" i="76"/>
  <c r="G263" i="76"/>
  <c r="G264" i="76"/>
  <c r="G266" i="76"/>
  <c r="G267" i="76"/>
  <c r="G268" i="76"/>
  <c r="G269" i="76"/>
  <c r="G236" i="76"/>
  <c r="G235" i="76"/>
  <c r="G232" i="76"/>
  <c r="G224" i="76"/>
  <c r="G221" i="76"/>
  <c r="G290" i="76"/>
  <c r="G289" i="76"/>
  <c r="G288" i="76"/>
  <c r="G287" i="76"/>
  <c r="G278" i="76"/>
  <c r="G276" i="76"/>
  <c r="G275" i="76"/>
  <c r="G274" i="76"/>
  <c r="G273" i="76"/>
  <c r="G272" i="76"/>
  <c r="G271" i="76"/>
  <c r="G234" i="76"/>
  <c r="G231" i="76"/>
  <c r="G230" i="76"/>
  <c r="G229" i="76"/>
  <c r="G228" i="76"/>
  <c r="G226" i="76"/>
  <c r="G223" i="76"/>
  <c r="G222" i="76"/>
  <c r="G220" i="76"/>
  <c r="G218" i="76"/>
  <c r="G198" i="76"/>
  <c r="G199" i="76"/>
  <c r="G200" i="76"/>
  <c r="G201" i="76"/>
  <c r="G202" i="76"/>
  <c r="G203" i="76"/>
  <c r="G204" i="76"/>
  <c r="G205" i="76"/>
  <c r="G206" i="76"/>
  <c r="G207" i="76"/>
  <c r="G208" i="76"/>
  <c r="G209" i="76"/>
  <c r="G210" i="76"/>
  <c r="G211" i="76"/>
  <c r="G212" i="76"/>
  <c r="G213" i="76"/>
  <c r="G214" i="76"/>
  <c r="G215" i="76"/>
  <c r="G216" i="76"/>
  <c r="G171" i="76" l="1"/>
  <c r="G172" i="76"/>
  <c r="G173" i="76"/>
  <c r="F169" i="76"/>
  <c r="G169" i="76" s="1"/>
  <c r="F168" i="76"/>
  <c r="G168" i="76" s="1"/>
  <c r="G151" i="76"/>
  <c r="G152" i="76"/>
  <c r="G153" i="76"/>
  <c r="G154" i="76"/>
  <c r="G197" i="76"/>
  <c r="G195" i="76"/>
  <c r="G194" i="76"/>
  <c r="G193" i="76"/>
  <c r="G192" i="76"/>
  <c r="G191" i="76"/>
  <c r="G190" i="76"/>
  <c r="G189" i="76"/>
  <c r="G188" i="76"/>
  <c r="G187" i="76"/>
  <c r="G186" i="76"/>
  <c r="G184" i="76"/>
  <c r="G182" i="76"/>
  <c r="G181" i="76"/>
  <c r="G180" i="76"/>
  <c r="G179" i="76"/>
  <c r="G177" i="76"/>
  <c r="G175" i="76"/>
  <c r="G166" i="76"/>
  <c r="C27" i="24" l="1"/>
  <c r="B31" i="69" l="1"/>
  <c r="B23" i="69"/>
  <c r="B30" i="69"/>
  <c r="B22" i="69"/>
  <c r="B29" i="69"/>
  <c r="B21" i="69"/>
  <c r="B13" i="69"/>
  <c r="B5" i="69"/>
  <c r="F62" i="74"/>
  <c r="F63" i="74"/>
  <c r="F64" i="74"/>
  <c r="F65" i="74"/>
  <c r="F66" i="74"/>
  <c r="F67" i="74"/>
  <c r="F68" i="74"/>
  <c r="F69" i="74"/>
  <c r="F70" i="74"/>
  <c r="F71" i="74"/>
  <c r="F72" i="74"/>
  <c r="F73" i="74"/>
  <c r="F74" i="74"/>
  <c r="F75" i="74"/>
  <c r="F76" i="74"/>
  <c r="F85" i="74"/>
  <c r="F86" i="74"/>
  <c r="F87" i="74"/>
  <c r="F88" i="74"/>
  <c r="F89" i="74"/>
  <c r="F90" i="74"/>
  <c r="F92" i="74"/>
  <c r="F93" i="74"/>
  <c r="F94" i="74"/>
  <c r="F95" i="74"/>
  <c r="F96" i="74"/>
  <c r="F97" i="74"/>
  <c r="F98" i="74"/>
  <c r="F99" i="74"/>
  <c r="F100" i="74"/>
  <c r="F101" i="74"/>
  <c r="F103" i="74"/>
  <c r="F104" i="74"/>
  <c r="F108" i="74"/>
  <c r="D107" i="74"/>
  <c r="F107" i="74" s="1"/>
  <c r="D106" i="74"/>
  <c r="F106" i="74" s="1"/>
  <c r="D105" i="74"/>
  <c r="F105" i="74" s="1"/>
  <c r="D104" i="74"/>
  <c r="D103" i="74"/>
  <c r="D102" i="74"/>
  <c r="F102" i="74" s="1"/>
  <c r="D91" i="74"/>
  <c r="F91" i="74" s="1"/>
  <c r="F84" i="74"/>
  <c r="F61" i="74"/>
  <c r="F52" i="74"/>
  <c r="F51" i="74"/>
  <c r="F50" i="74"/>
  <c r="F49" i="74"/>
  <c r="F48" i="74"/>
  <c r="F47" i="74"/>
  <c r="F46" i="74"/>
  <c r="F45" i="74"/>
  <c r="F44" i="74"/>
  <c r="F43" i="74"/>
  <c r="F42" i="74"/>
  <c r="F41" i="74"/>
  <c r="F40" i="74"/>
  <c r="F39" i="74"/>
  <c r="F38" i="74"/>
  <c r="F37" i="74"/>
  <c r="F36" i="74"/>
  <c r="F35" i="74"/>
  <c r="F34" i="74"/>
  <c r="F33" i="74"/>
  <c r="F32" i="74"/>
  <c r="F31" i="74"/>
  <c r="F30" i="74"/>
  <c r="F29" i="74"/>
  <c r="F28" i="74"/>
  <c r="F27" i="74"/>
  <c r="F26" i="74"/>
  <c r="F25" i="74"/>
  <c r="F24" i="74"/>
  <c r="F23" i="74"/>
  <c r="F22" i="74"/>
  <c r="F21" i="74"/>
  <c r="F20" i="74"/>
  <c r="F19" i="74"/>
  <c r="F18" i="74"/>
  <c r="F17" i="74"/>
  <c r="F16" i="74"/>
  <c r="F15" i="74"/>
  <c r="F14" i="74"/>
  <c r="F13" i="74"/>
  <c r="F12" i="74"/>
  <c r="F11" i="74"/>
  <c r="F10" i="74"/>
  <c r="F9" i="74"/>
  <c r="F8" i="74"/>
  <c r="F7" i="74"/>
  <c r="F6" i="74"/>
  <c r="F5" i="74"/>
  <c r="F4" i="74"/>
  <c r="F5" i="73"/>
  <c r="F6" i="73"/>
  <c r="F7" i="73"/>
  <c r="F8" i="73"/>
  <c r="F9" i="73"/>
  <c r="F10" i="73"/>
  <c r="F11" i="73"/>
  <c r="F12" i="73"/>
  <c r="F13" i="73"/>
  <c r="F14" i="73"/>
  <c r="F15" i="73"/>
  <c r="F16" i="73"/>
  <c r="F17" i="73"/>
  <c r="F18" i="73"/>
  <c r="F19" i="73"/>
  <c r="F20" i="73"/>
  <c r="F21" i="73"/>
  <c r="F22" i="73"/>
  <c r="F23" i="73"/>
  <c r="F24" i="73"/>
  <c r="F25" i="73"/>
  <c r="F26" i="73"/>
  <c r="F27" i="73"/>
  <c r="F28" i="73"/>
  <c r="F29" i="73"/>
  <c r="F30" i="73"/>
  <c r="F31" i="73"/>
  <c r="F32" i="73"/>
  <c r="F33" i="73"/>
  <c r="F34" i="73"/>
  <c r="F35" i="73"/>
  <c r="F36" i="73"/>
  <c r="F37" i="73"/>
  <c r="F38" i="73"/>
  <c r="F39" i="73"/>
  <c r="F40" i="73"/>
  <c r="F41" i="73"/>
  <c r="F42" i="73"/>
  <c r="F43" i="73"/>
  <c r="F44" i="73"/>
  <c r="F45" i="73"/>
  <c r="F46" i="73"/>
  <c r="F47" i="73"/>
  <c r="F48" i="73"/>
  <c r="F49" i="73"/>
  <c r="F50" i="73"/>
  <c r="F51" i="73"/>
  <c r="F52" i="73"/>
  <c r="F53" i="73"/>
  <c r="F54" i="73"/>
  <c r="F55" i="73"/>
  <c r="F56" i="73"/>
  <c r="F57" i="73"/>
  <c r="F58" i="73"/>
  <c r="F59" i="73"/>
  <c r="F60" i="73"/>
  <c r="F61" i="73"/>
  <c r="F62" i="73"/>
  <c r="F63" i="73"/>
  <c r="F64" i="73"/>
  <c r="F65" i="73"/>
  <c r="F66" i="73"/>
  <c r="F67" i="73"/>
  <c r="F68" i="73"/>
  <c r="F69" i="73"/>
  <c r="F70" i="73"/>
  <c r="F71" i="73"/>
  <c r="F72" i="73"/>
  <c r="F73" i="73"/>
  <c r="F74" i="73"/>
  <c r="F75" i="73"/>
  <c r="F76" i="73"/>
  <c r="F77" i="73"/>
  <c r="F78" i="73"/>
  <c r="F79" i="73"/>
  <c r="F80" i="73"/>
  <c r="F81" i="73"/>
  <c r="F82" i="73"/>
  <c r="F83" i="73"/>
  <c r="F84" i="73"/>
  <c r="F85" i="73"/>
  <c r="F86" i="73"/>
  <c r="F87" i="73"/>
  <c r="F88" i="73"/>
  <c r="F89" i="73"/>
  <c r="F90" i="73"/>
  <c r="F91" i="73"/>
  <c r="F92" i="73"/>
  <c r="F93" i="73"/>
  <c r="F94" i="73"/>
  <c r="F95" i="73"/>
  <c r="F96" i="73"/>
  <c r="F97" i="73"/>
  <c r="F98" i="73"/>
  <c r="F99" i="73"/>
  <c r="F100" i="73"/>
  <c r="F101" i="73"/>
  <c r="F102" i="73"/>
  <c r="F103" i="73"/>
  <c r="F104" i="73"/>
  <c r="F105" i="73"/>
  <c r="F106" i="73"/>
  <c r="F107" i="73"/>
  <c r="F108" i="73"/>
  <c r="F109" i="73"/>
  <c r="F110" i="73"/>
  <c r="F111" i="73"/>
  <c r="F112" i="73"/>
  <c r="F113" i="73"/>
  <c r="F114" i="73"/>
  <c r="F115" i="73"/>
  <c r="F116" i="73"/>
  <c r="F117" i="73"/>
  <c r="F118" i="73"/>
  <c r="F119" i="73"/>
  <c r="F120" i="73"/>
  <c r="F121" i="73"/>
  <c r="F122" i="73"/>
  <c r="F123" i="73"/>
  <c r="F124" i="73"/>
  <c r="F125" i="73"/>
  <c r="F126" i="73"/>
  <c r="F127" i="73"/>
  <c r="F128" i="73"/>
  <c r="F129" i="73"/>
  <c r="F130" i="73"/>
  <c r="F131" i="73"/>
  <c r="F132" i="73"/>
  <c r="F133" i="73"/>
  <c r="F134" i="73"/>
  <c r="F135" i="73"/>
  <c r="F136" i="73"/>
  <c r="F137" i="73"/>
  <c r="F138" i="73"/>
  <c r="F139" i="73"/>
  <c r="F140" i="73"/>
  <c r="F141" i="73"/>
  <c r="F142" i="73"/>
  <c r="F143" i="73"/>
  <c r="F144" i="73"/>
  <c r="F145" i="73"/>
  <c r="F146" i="73"/>
  <c r="F147" i="73"/>
  <c r="F148" i="73"/>
  <c r="F149" i="73"/>
  <c r="F150" i="73"/>
  <c r="F151" i="73"/>
  <c r="F152" i="73"/>
  <c r="F153" i="73"/>
  <c r="F154" i="73"/>
  <c r="F155" i="73"/>
  <c r="F156" i="73"/>
  <c r="F157" i="73"/>
  <c r="F158" i="73"/>
  <c r="F159" i="73"/>
  <c r="F160" i="73"/>
  <c r="F161" i="73"/>
  <c r="F162" i="73"/>
  <c r="F163" i="73"/>
  <c r="F164" i="73"/>
  <c r="F165" i="73"/>
  <c r="F166" i="73"/>
  <c r="F175" i="73"/>
  <c r="F176" i="73"/>
  <c r="F177" i="73"/>
  <c r="F178" i="73"/>
  <c r="F179" i="73"/>
  <c r="F180" i="73"/>
  <c r="F181" i="73"/>
  <c r="F182" i="73"/>
  <c r="F183" i="73"/>
  <c r="F184" i="73"/>
  <c r="F185" i="73"/>
  <c r="F186" i="73"/>
  <c r="F187" i="73"/>
  <c r="F188" i="73"/>
  <c r="F189" i="73"/>
  <c r="F190" i="73"/>
  <c r="F191" i="73"/>
  <c r="F192" i="73"/>
  <c r="F193" i="73"/>
  <c r="F194" i="73"/>
  <c r="F195" i="73"/>
  <c r="F196" i="73"/>
  <c r="F197" i="73"/>
  <c r="F198" i="73"/>
  <c r="F199" i="73"/>
  <c r="F200" i="73"/>
  <c r="F201" i="73"/>
  <c r="F202" i="73"/>
  <c r="F211" i="73"/>
  <c r="F212" i="73"/>
  <c r="F213" i="73"/>
  <c r="F214" i="73"/>
  <c r="F215" i="73"/>
  <c r="F216" i="73"/>
  <c r="F217" i="73"/>
  <c r="F218" i="73"/>
  <c r="F219" i="73"/>
  <c r="F220" i="73"/>
  <c r="F221" i="73"/>
  <c r="F222" i="73"/>
  <c r="F223" i="73"/>
  <c r="F224" i="73"/>
  <c r="F225" i="73"/>
  <c r="F226" i="73"/>
  <c r="F227" i="73"/>
  <c r="F228" i="73"/>
  <c r="F229" i="73"/>
  <c r="F230" i="73"/>
  <c r="F231" i="73"/>
  <c r="F232" i="73"/>
  <c r="F233" i="73"/>
  <c r="F234" i="73"/>
  <c r="F235" i="73"/>
  <c r="F236" i="73"/>
  <c r="F237" i="73"/>
  <c r="F238" i="73"/>
  <c r="F239" i="73"/>
  <c r="F240" i="73"/>
  <c r="F210" i="73"/>
  <c r="F174" i="73"/>
  <c r="D166" i="73"/>
  <c r="D165" i="73"/>
  <c r="D162" i="73"/>
  <c r="D161" i="73"/>
  <c r="D160" i="73"/>
  <c r="D117" i="73"/>
  <c r="F4" i="73"/>
  <c r="F5" i="72"/>
  <c r="F6" i="72"/>
  <c r="F7" i="72"/>
  <c r="F8" i="72"/>
  <c r="F9" i="72"/>
  <c r="F10" i="72"/>
  <c r="F11" i="72"/>
  <c r="F12" i="72"/>
  <c r="F13" i="72"/>
  <c r="F14" i="72"/>
  <c r="F15" i="72"/>
  <c r="F16" i="72"/>
  <c r="F17" i="72"/>
  <c r="F18" i="72"/>
  <c r="F19" i="72"/>
  <c r="F20" i="72"/>
  <c r="F21" i="72"/>
  <c r="F22" i="72"/>
  <c r="F23" i="72"/>
  <c r="F24" i="72"/>
  <c r="F25" i="72"/>
  <c r="F26" i="72"/>
  <c r="F27" i="72"/>
  <c r="F28" i="72"/>
  <c r="F29" i="72"/>
  <c r="F30" i="72"/>
  <c r="F31" i="72"/>
  <c r="F32" i="72"/>
  <c r="F33" i="72"/>
  <c r="F34" i="72"/>
  <c r="F35" i="72"/>
  <c r="F36" i="72"/>
  <c r="F37" i="72"/>
  <c r="F38" i="72"/>
  <c r="F39" i="72"/>
  <c r="F40" i="72"/>
  <c r="F41" i="72"/>
  <c r="F42" i="72"/>
  <c r="F43" i="72"/>
  <c r="F44" i="72"/>
  <c r="F45" i="72"/>
  <c r="F46" i="72"/>
  <c r="F47" i="72"/>
  <c r="F48" i="72"/>
  <c r="F49" i="72"/>
  <c r="F50" i="72"/>
  <c r="F51" i="72"/>
  <c r="F52" i="72"/>
  <c r="F53" i="72"/>
  <c r="F54" i="72"/>
  <c r="F55" i="72"/>
  <c r="F56" i="72"/>
  <c r="F57" i="72"/>
  <c r="F58" i="72"/>
  <c r="F59" i="72"/>
  <c r="F60" i="72"/>
  <c r="F61" i="72"/>
  <c r="F62" i="72"/>
  <c r="F63" i="72"/>
  <c r="F64" i="72"/>
  <c r="F65" i="72"/>
  <c r="F66" i="72"/>
  <c r="F67" i="72"/>
  <c r="F68" i="72"/>
  <c r="F69" i="72"/>
  <c r="F70" i="72"/>
  <c r="F71" i="72"/>
  <c r="F72" i="72"/>
  <c r="F73" i="72"/>
  <c r="F74" i="72"/>
  <c r="F75" i="72"/>
  <c r="F76" i="72"/>
  <c r="F77" i="72"/>
  <c r="F78" i="72"/>
  <c r="F79" i="72"/>
  <c r="F80" i="72"/>
  <c r="F81" i="72"/>
  <c r="F82" i="72"/>
  <c r="F83" i="72"/>
  <c r="F84" i="72"/>
  <c r="F85" i="72"/>
  <c r="F86" i="72"/>
  <c r="F87" i="72"/>
  <c r="F88" i="72"/>
  <c r="F89" i="72"/>
  <c r="F90" i="72"/>
  <c r="F91" i="72"/>
  <c r="F92" i="72"/>
  <c r="F93" i="72"/>
  <c r="F94" i="72"/>
  <c r="F95" i="72"/>
  <c r="F96" i="72"/>
  <c r="F97" i="72"/>
  <c r="F98" i="72"/>
  <c r="F99" i="72"/>
  <c r="F100" i="72"/>
  <c r="F101" i="72"/>
  <c r="F102" i="72"/>
  <c r="F103" i="72"/>
  <c r="F104" i="72"/>
  <c r="F105" i="72"/>
  <c r="F106" i="72"/>
  <c r="F107" i="72"/>
  <c r="F108" i="72"/>
  <c r="F109" i="72"/>
  <c r="F110" i="72"/>
  <c r="F111" i="72"/>
  <c r="F112" i="72"/>
  <c r="F113" i="72"/>
  <c r="F114" i="72"/>
  <c r="F115" i="72"/>
  <c r="F116" i="72"/>
  <c r="F117" i="72"/>
  <c r="F118" i="72"/>
  <c r="F119" i="72"/>
  <c r="F120" i="72"/>
  <c r="F121" i="72"/>
  <c r="F122" i="72"/>
  <c r="F123" i="72"/>
  <c r="F124" i="72"/>
  <c r="F125" i="72"/>
  <c r="F126" i="72"/>
  <c r="F127" i="72"/>
  <c r="F128" i="72"/>
  <c r="F129" i="72"/>
  <c r="F130" i="72"/>
  <c r="F131" i="72"/>
  <c r="F132" i="72"/>
  <c r="F133" i="72"/>
  <c r="F134" i="72"/>
  <c r="F135" i="72"/>
  <c r="F136" i="72"/>
  <c r="F137" i="72"/>
  <c r="F138" i="72"/>
  <c r="F147" i="72"/>
  <c r="F148" i="72"/>
  <c r="F149" i="72"/>
  <c r="F150" i="72"/>
  <c r="F151" i="72"/>
  <c r="F152" i="72"/>
  <c r="F153" i="72"/>
  <c r="F154" i="72"/>
  <c r="F155" i="72"/>
  <c r="F156" i="72"/>
  <c r="F157" i="72"/>
  <c r="F158" i="72"/>
  <c r="F159" i="72"/>
  <c r="F160" i="72"/>
  <c r="F161" i="72"/>
  <c r="F162" i="72"/>
  <c r="F163" i="72"/>
  <c r="F164" i="72"/>
  <c r="F165" i="72"/>
  <c r="F166" i="72"/>
  <c r="F167" i="72"/>
  <c r="F168" i="72"/>
  <c r="F146" i="72"/>
  <c r="F177" i="72"/>
  <c r="F178" i="72"/>
  <c r="F179" i="72"/>
  <c r="F180" i="72"/>
  <c r="F181" i="72"/>
  <c r="F182" i="72"/>
  <c r="F183" i="72"/>
  <c r="F184" i="72"/>
  <c r="F185" i="72"/>
  <c r="F186" i="72"/>
  <c r="F187" i="72"/>
  <c r="F188" i="72"/>
  <c r="F189" i="72"/>
  <c r="F190" i="72"/>
  <c r="F191" i="72"/>
  <c r="F192" i="72"/>
  <c r="F193" i="72"/>
  <c r="F194" i="72"/>
  <c r="F195" i="72"/>
  <c r="F196" i="72"/>
  <c r="F197" i="72"/>
  <c r="F198" i="72"/>
  <c r="F199" i="72"/>
  <c r="F200" i="72"/>
  <c r="F201" i="72"/>
  <c r="F202" i="72"/>
  <c r="F203" i="72"/>
  <c r="F204" i="72"/>
  <c r="F205" i="72"/>
  <c r="F206" i="72"/>
  <c r="F207" i="72"/>
  <c r="F208" i="72"/>
  <c r="F209" i="72"/>
  <c r="F210" i="72"/>
  <c r="F211" i="72"/>
  <c r="F212" i="72"/>
  <c r="F213" i="72"/>
  <c r="F214" i="72"/>
  <c r="F215" i="72"/>
  <c r="F216" i="72"/>
  <c r="F217" i="72"/>
  <c r="F218" i="72"/>
  <c r="F219" i="72"/>
  <c r="F220" i="72"/>
  <c r="F221" i="72"/>
  <c r="F222" i="72"/>
  <c r="F223" i="72"/>
  <c r="F224" i="72"/>
  <c r="F225" i="72"/>
  <c r="F226" i="72"/>
  <c r="F227" i="72"/>
  <c r="F228" i="72"/>
  <c r="F229" i="72"/>
  <c r="F230" i="72"/>
  <c r="F231" i="72"/>
  <c r="F232" i="72"/>
  <c r="F233" i="72"/>
  <c r="F234" i="72"/>
  <c r="F235" i="72"/>
  <c r="F236" i="72"/>
  <c r="F237" i="72"/>
  <c r="F238" i="72"/>
  <c r="F239" i="72"/>
  <c r="F240" i="72"/>
  <c r="F241" i="72"/>
  <c r="F242" i="72"/>
  <c r="F243" i="72"/>
  <c r="F244" i="72"/>
  <c r="F245" i="72"/>
  <c r="F246" i="72"/>
  <c r="F247" i="72"/>
  <c r="F248" i="72"/>
  <c r="F249" i="72"/>
  <c r="F250" i="72"/>
  <c r="F251" i="72"/>
  <c r="F252" i="72"/>
  <c r="F253" i="72"/>
  <c r="F254" i="72"/>
  <c r="F255" i="72"/>
  <c r="F256" i="72"/>
  <c r="F257" i="72"/>
  <c r="F258" i="72"/>
  <c r="F259" i="72"/>
  <c r="F260" i="72"/>
  <c r="F261" i="72"/>
  <c r="F262" i="72"/>
  <c r="F263" i="72"/>
  <c r="F264" i="72"/>
  <c r="F265" i="72"/>
  <c r="F266" i="72"/>
  <c r="F267" i="72"/>
  <c r="F268" i="72"/>
  <c r="F269" i="72"/>
  <c r="F270" i="72"/>
  <c r="F271" i="72"/>
  <c r="F272" i="72"/>
  <c r="F273" i="72"/>
  <c r="F274" i="72"/>
  <c r="F275" i="72"/>
  <c r="F276" i="72"/>
  <c r="F277" i="72"/>
  <c r="F278" i="72"/>
  <c r="F279" i="72"/>
  <c r="F280" i="72"/>
  <c r="F281" i="72"/>
  <c r="F282" i="72"/>
  <c r="F283" i="72"/>
  <c r="F284" i="72"/>
  <c r="F285" i="72"/>
  <c r="F286" i="72"/>
  <c r="F287" i="72"/>
  <c r="F288" i="72"/>
  <c r="F289" i="72"/>
  <c r="F290" i="72"/>
  <c r="F291" i="72"/>
  <c r="F292" i="72"/>
  <c r="F293" i="72"/>
  <c r="F294" i="72"/>
  <c r="F295" i="72"/>
  <c r="F296" i="72"/>
  <c r="F176" i="72"/>
  <c r="F4" i="72"/>
  <c r="F5" i="71"/>
  <c r="F6" i="71"/>
  <c r="F7" i="71"/>
  <c r="F8" i="71"/>
  <c r="F9" i="71"/>
  <c r="F10" i="71"/>
  <c r="F11" i="71"/>
  <c r="F12" i="71"/>
  <c r="F13" i="71"/>
  <c r="F14" i="71"/>
  <c r="F15" i="71"/>
  <c r="F16" i="71"/>
  <c r="F17" i="71"/>
  <c r="F18" i="71"/>
  <c r="F19" i="71"/>
  <c r="F20" i="71"/>
  <c r="F21" i="71"/>
  <c r="F22" i="71"/>
  <c r="F23" i="71"/>
  <c r="F24" i="71"/>
  <c r="F25" i="71"/>
  <c r="F4" i="71"/>
  <c r="F45" i="71"/>
  <c r="F44" i="71"/>
  <c r="F43" i="71"/>
  <c r="F46" i="71" s="1"/>
  <c r="F35" i="71"/>
  <c r="F34" i="71"/>
  <c r="F33" i="71"/>
  <c r="F36" i="71" s="1"/>
  <c r="F109" i="74" l="1"/>
  <c r="B33" i="69" s="1"/>
  <c r="B17" i="69"/>
  <c r="F77" i="74"/>
  <c r="B25" i="69" s="1"/>
  <c r="F241" i="73"/>
  <c r="B32" i="69" s="1"/>
  <c r="F167" i="73"/>
  <c r="B16" i="69" s="1"/>
  <c r="F203" i="73"/>
  <c r="B24" i="69" s="1"/>
  <c r="F169" i="72"/>
  <c r="F297" i="72"/>
  <c r="F139" i="72"/>
  <c r="B15" i="69" s="1"/>
  <c r="F26" i="71"/>
  <c r="F5" i="70"/>
  <c r="F6" i="70"/>
  <c r="F7" i="70"/>
  <c r="F8" i="70"/>
  <c r="F9" i="70"/>
  <c r="F10" i="70"/>
  <c r="F11" i="70"/>
  <c r="F12" i="70"/>
  <c r="F13" i="70"/>
  <c r="F14" i="70"/>
  <c r="F15" i="70"/>
  <c r="F16" i="70"/>
  <c r="F17" i="70"/>
  <c r="F18" i="70"/>
  <c r="F19" i="70"/>
  <c r="F20" i="70"/>
  <c r="F21" i="70"/>
  <c r="F22" i="70"/>
  <c r="F23" i="70"/>
  <c r="F24" i="70"/>
  <c r="F25" i="70"/>
  <c r="F26" i="70"/>
  <c r="F27" i="70"/>
  <c r="F28" i="70"/>
  <c r="F29" i="70"/>
  <c r="F30" i="70"/>
  <c r="F31" i="70"/>
  <c r="F32" i="70"/>
  <c r="F33" i="70"/>
  <c r="F34" i="70"/>
  <c r="F35" i="70"/>
  <c r="F36" i="70"/>
  <c r="F37" i="70"/>
  <c r="F38" i="70"/>
  <c r="F39" i="70"/>
  <c r="F40" i="70"/>
  <c r="F41" i="70"/>
  <c r="F42" i="70"/>
  <c r="F43" i="70"/>
  <c r="F44" i="70"/>
  <c r="F45" i="70"/>
  <c r="F46" i="70"/>
  <c r="F47" i="70"/>
  <c r="F48" i="70"/>
  <c r="F49" i="70"/>
  <c r="F50" i="70"/>
  <c r="F51" i="70"/>
  <c r="F52" i="70"/>
  <c r="F53" i="70"/>
  <c r="F54" i="70"/>
  <c r="F55" i="70"/>
  <c r="F56" i="70"/>
  <c r="F57" i="70"/>
  <c r="F58" i="70"/>
  <c r="F59" i="70"/>
  <c r="F60" i="70"/>
  <c r="F61" i="70"/>
  <c r="F62" i="70"/>
  <c r="F63" i="70"/>
  <c r="F64" i="70"/>
  <c r="F65" i="70"/>
  <c r="F66" i="70"/>
  <c r="F67" i="70"/>
  <c r="F68" i="70"/>
  <c r="F69" i="70"/>
  <c r="F70" i="70"/>
  <c r="F71" i="70"/>
  <c r="F72" i="70"/>
  <c r="F73" i="70"/>
  <c r="F74" i="70"/>
  <c r="F75" i="70"/>
  <c r="F76" i="70"/>
  <c r="F77" i="70"/>
  <c r="F78" i="70"/>
  <c r="F79" i="70"/>
  <c r="F80" i="70"/>
  <c r="F81" i="70"/>
  <c r="F82" i="70"/>
  <c r="F83" i="70"/>
  <c r="F84" i="70"/>
  <c r="F85" i="70"/>
  <c r="F86" i="70"/>
  <c r="F87" i="70"/>
  <c r="F88" i="70"/>
  <c r="F89" i="70"/>
  <c r="F90" i="70"/>
  <c r="F91" i="70"/>
  <c r="F92" i="70"/>
  <c r="F93" i="70"/>
  <c r="F94" i="70"/>
  <c r="F95" i="70"/>
  <c r="F96" i="70"/>
  <c r="F97" i="70"/>
  <c r="F98" i="70"/>
  <c r="F99" i="70"/>
  <c r="F100" i="70"/>
  <c r="F101" i="70"/>
  <c r="F102" i="70"/>
  <c r="F103" i="70"/>
  <c r="F104" i="70"/>
  <c r="F105" i="70"/>
  <c r="F106" i="70"/>
  <c r="F107" i="70"/>
  <c r="F108" i="70"/>
  <c r="F109" i="70"/>
  <c r="F110" i="70"/>
  <c r="F111" i="70"/>
  <c r="F112" i="70"/>
  <c r="F113" i="70"/>
  <c r="F114" i="70"/>
  <c r="F115" i="70"/>
  <c r="F116" i="70"/>
  <c r="F117" i="70"/>
  <c r="F118" i="70"/>
  <c r="F119" i="70"/>
  <c r="F120" i="70"/>
  <c r="F121" i="70"/>
  <c r="F122" i="70"/>
  <c r="F123" i="70"/>
  <c r="F124" i="70"/>
  <c r="F125" i="70"/>
  <c r="F126" i="70"/>
  <c r="F127" i="70"/>
  <c r="F128" i="70"/>
  <c r="F129" i="70"/>
  <c r="F130" i="70"/>
  <c r="F131" i="70"/>
  <c r="F132" i="70"/>
  <c r="F133" i="70"/>
  <c r="F134" i="70"/>
  <c r="F135" i="70"/>
  <c r="F136" i="70"/>
  <c r="F137" i="70"/>
  <c r="F138" i="70"/>
  <c r="F139" i="70"/>
  <c r="F140" i="70"/>
  <c r="F141" i="70"/>
  <c r="F142" i="70"/>
  <c r="F143" i="70"/>
  <c r="F144" i="70"/>
  <c r="F145" i="70"/>
  <c r="F146" i="70"/>
  <c r="F147" i="70"/>
  <c r="F148" i="70"/>
  <c r="F149" i="70"/>
  <c r="F150" i="70"/>
  <c r="F151" i="70"/>
  <c r="F152" i="70"/>
  <c r="F153" i="70"/>
  <c r="F154" i="70"/>
  <c r="F155" i="70"/>
  <c r="F156" i="70"/>
  <c r="F157" i="70"/>
  <c r="F158" i="70"/>
  <c r="F159" i="70"/>
  <c r="F160" i="70"/>
  <c r="F161" i="70"/>
  <c r="F162" i="70"/>
  <c r="F163" i="70"/>
  <c r="F164" i="70"/>
  <c r="F165" i="70"/>
  <c r="F166" i="70"/>
  <c r="F167" i="70"/>
  <c r="F168" i="70"/>
  <c r="F169" i="70"/>
  <c r="F170" i="70"/>
  <c r="F171" i="70"/>
  <c r="F172" i="70"/>
  <c r="F173" i="70"/>
  <c r="F174" i="70"/>
  <c r="F175" i="70"/>
  <c r="F176" i="70"/>
  <c r="F177" i="70"/>
  <c r="F178" i="70"/>
  <c r="F179" i="70"/>
  <c r="F180" i="70"/>
  <c r="F181" i="70"/>
  <c r="F182" i="70"/>
  <c r="F183" i="70"/>
  <c r="F184" i="70"/>
  <c r="F185" i="70"/>
  <c r="F186" i="70"/>
  <c r="F187" i="70"/>
  <c r="F244" i="70"/>
  <c r="F243" i="70"/>
  <c r="F242" i="70"/>
  <c r="F241" i="70"/>
  <c r="F240" i="70"/>
  <c r="F239" i="70"/>
  <c r="F238" i="70"/>
  <c r="F237" i="70"/>
  <c r="F236" i="70"/>
  <c r="F235" i="70"/>
  <c r="F234" i="70"/>
  <c r="F233" i="70"/>
  <c r="F232" i="70"/>
  <c r="F231" i="70"/>
  <c r="F230" i="70"/>
  <c r="F229" i="70"/>
  <c r="F228" i="70"/>
  <c r="F227" i="70"/>
  <c r="F226" i="70"/>
  <c r="F225" i="70"/>
  <c r="F224" i="70"/>
  <c r="F223" i="70"/>
  <c r="F222" i="70"/>
  <c r="F221" i="70"/>
  <c r="F220" i="70"/>
  <c r="F219" i="70"/>
  <c r="F218" i="70"/>
  <c r="F217" i="70"/>
  <c r="F216" i="70"/>
  <c r="F215" i="70"/>
  <c r="F214" i="70"/>
  <c r="F213" i="70"/>
  <c r="F212" i="70"/>
  <c r="F211" i="70"/>
  <c r="F203" i="70"/>
  <c r="F202" i="70"/>
  <c r="F201" i="70"/>
  <c r="F200" i="70"/>
  <c r="F199" i="70"/>
  <c r="F198" i="70"/>
  <c r="F197" i="70"/>
  <c r="F196" i="70"/>
  <c r="F195" i="70"/>
  <c r="F4" i="70"/>
  <c r="G164" i="76"/>
  <c r="G163" i="76"/>
  <c r="G162" i="76"/>
  <c r="G161" i="76"/>
  <c r="G160" i="76"/>
  <c r="G159" i="76"/>
  <c r="G158" i="76"/>
  <c r="G157" i="76"/>
  <c r="G155" i="76"/>
  <c r="G148" i="76"/>
  <c r="G147" i="76"/>
  <c r="G146" i="76"/>
  <c r="G145" i="76"/>
  <c r="G144" i="76"/>
  <c r="G143" i="76"/>
  <c r="G142" i="76"/>
  <c r="G141" i="76"/>
  <c r="G140" i="76"/>
  <c r="G139" i="76"/>
  <c r="G138" i="76"/>
  <c r="G137" i="76"/>
  <c r="G136" i="76"/>
  <c r="G135" i="76"/>
  <c r="G134" i="76"/>
  <c r="G132" i="76"/>
  <c r="G131" i="76"/>
  <c r="G130" i="76"/>
  <c r="G129" i="76"/>
  <c r="G127" i="76"/>
  <c r="G125" i="76"/>
  <c r="G124" i="76"/>
  <c r="G123" i="76"/>
  <c r="G122" i="76"/>
  <c r="G121" i="76"/>
  <c r="G120" i="76"/>
  <c r="G119" i="76"/>
  <c r="G116" i="76"/>
  <c r="G114" i="76"/>
  <c r="G112" i="76"/>
  <c r="G111" i="76"/>
  <c r="G109" i="76"/>
  <c r="G107" i="76"/>
  <c r="G104" i="76"/>
  <c r="G103" i="76"/>
  <c r="G101" i="76"/>
  <c r="G100" i="76"/>
  <c r="G99" i="76"/>
  <c r="G98" i="76"/>
  <c r="G97" i="76"/>
  <c r="E96" i="76"/>
  <c r="G96" i="76" s="1"/>
  <c r="G95" i="76"/>
  <c r="G94" i="76"/>
  <c r="G93" i="76"/>
  <c r="G91" i="76"/>
  <c r="G90" i="76"/>
  <c r="G88" i="76"/>
  <c r="G87" i="76"/>
  <c r="G86" i="76"/>
  <c r="G85" i="76"/>
  <c r="G84" i="76"/>
  <c r="G82" i="76"/>
  <c r="G81" i="76"/>
  <c r="G80" i="76"/>
  <c r="G79" i="76"/>
  <c r="G78" i="76"/>
  <c r="G77" i="76"/>
  <c r="G76" i="76"/>
  <c r="G74" i="76"/>
  <c r="G73" i="76"/>
  <c r="G72" i="76"/>
  <c r="G71" i="76"/>
  <c r="G69" i="76"/>
  <c r="G68" i="76"/>
  <c r="G67" i="76"/>
  <c r="G65" i="76"/>
  <c r="G64" i="76"/>
  <c r="G62" i="76"/>
  <c r="G61" i="76"/>
  <c r="G60" i="76"/>
  <c r="G59" i="76"/>
  <c r="G57" i="76"/>
  <c r="G56" i="76"/>
  <c r="G55" i="76"/>
  <c r="G54" i="76"/>
  <c r="G53" i="76"/>
  <c r="G51" i="76"/>
  <c r="G50" i="76"/>
  <c r="G49" i="76"/>
  <c r="G48" i="76"/>
  <c r="G47" i="76"/>
  <c r="G46" i="76"/>
  <c r="G45" i="76"/>
  <c r="G44" i="76"/>
  <c r="G43" i="76"/>
  <c r="G42" i="76"/>
  <c r="G41" i="76"/>
  <c r="G39" i="76"/>
  <c r="G38" i="76"/>
  <c r="G37" i="76"/>
  <c r="G36" i="76"/>
  <c r="G35" i="76"/>
  <c r="G34" i="76"/>
  <c r="G33" i="76"/>
  <c r="G31" i="76"/>
  <c r="G30" i="76"/>
  <c r="G28" i="76"/>
  <c r="G27" i="76"/>
  <c r="G26" i="76"/>
  <c r="G25" i="76"/>
  <c r="G24" i="76"/>
  <c r="G22" i="76"/>
  <c r="G21" i="76"/>
  <c r="G20" i="76"/>
  <c r="G19" i="76"/>
  <c r="G18" i="76"/>
  <c r="G17" i="76"/>
  <c r="G16" i="76"/>
  <c r="G15" i="76"/>
  <c r="G14" i="76"/>
  <c r="G12" i="76"/>
  <c r="G11" i="76"/>
  <c r="G10" i="76"/>
  <c r="G9" i="76"/>
  <c r="G7" i="76"/>
  <c r="G6" i="76"/>
  <c r="G5" i="76"/>
  <c r="F5" i="67"/>
  <c r="F6" i="67"/>
  <c r="F7" i="67"/>
  <c r="F8" i="67"/>
  <c r="F9" i="67"/>
  <c r="F10" i="67"/>
  <c r="F11" i="67"/>
  <c r="F12" i="67"/>
  <c r="F13" i="67"/>
  <c r="F14" i="67"/>
  <c r="F15" i="67"/>
  <c r="F16" i="67"/>
  <c r="F17" i="67"/>
  <c r="F18" i="67"/>
  <c r="F19" i="67"/>
  <c r="F20" i="67"/>
  <c r="F21" i="67"/>
  <c r="F22" i="67"/>
  <c r="F23" i="67"/>
  <c r="F24" i="67"/>
  <c r="F25" i="67"/>
  <c r="F26" i="67"/>
  <c r="F27" i="67"/>
  <c r="F28" i="67"/>
  <c r="F29" i="67"/>
  <c r="F30" i="67"/>
  <c r="F31" i="67"/>
  <c r="F32" i="67"/>
  <c r="F33" i="67"/>
  <c r="F34" i="67"/>
  <c r="F35" i="67"/>
  <c r="F36" i="67"/>
  <c r="F37" i="67"/>
  <c r="F38" i="67"/>
  <c r="F39" i="67"/>
  <c r="F40" i="67"/>
  <c r="F41" i="67"/>
  <c r="F42" i="67"/>
  <c r="F43" i="67"/>
  <c r="F44" i="67"/>
  <c r="F45" i="67"/>
  <c r="F46" i="67"/>
  <c r="F47" i="67"/>
  <c r="F48" i="67"/>
  <c r="F49" i="67"/>
  <c r="F50" i="67"/>
  <c r="F51" i="67"/>
  <c r="F52" i="67"/>
  <c r="F53" i="67"/>
  <c r="F54" i="67"/>
  <c r="F55" i="67"/>
  <c r="F56" i="67"/>
  <c r="F57" i="67"/>
  <c r="F58" i="67"/>
  <c r="F59" i="67"/>
  <c r="F60" i="67"/>
  <c r="F61" i="67"/>
  <c r="F62" i="67"/>
  <c r="F63" i="67"/>
  <c r="F64" i="67"/>
  <c r="F65" i="67"/>
  <c r="F66" i="67"/>
  <c r="F67" i="67"/>
  <c r="F68" i="67"/>
  <c r="F69" i="67"/>
  <c r="F70" i="67"/>
  <c r="F71" i="67"/>
  <c r="F72" i="67"/>
  <c r="F73" i="67"/>
  <c r="F74" i="67"/>
  <c r="F75" i="67"/>
  <c r="F76" i="67"/>
  <c r="F77" i="67"/>
  <c r="F78" i="67"/>
  <c r="F79" i="67"/>
  <c r="F80" i="67"/>
  <c r="F81" i="67"/>
  <c r="F4" i="67"/>
  <c r="F5" i="66"/>
  <c r="F6" i="66"/>
  <c r="F7" i="66"/>
  <c r="F8" i="66"/>
  <c r="F9" i="66"/>
  <c r="F10" i="66"/>
  <c r="F11" i="66"/>
  <c r="F12" i="66"/>
  <c r="F13" i="66"/>
  <c r="F14" i="66"/>
  <c r="F15" i="66"/>
  <c r="F16" i="66"/>
  <c r="F17" i="66"/>
  <c r="F18" i="66"/>
  <c r="F19" i="66"/>
  <c r="F20" i="66"/>
  <c r="F21" i="66"/>
  <c r="F22" i="66"/>
  <c r="F23" i="66"/>
  <c r="F24" i="66"/>
  <c r="F25" i="66"/>
  <c r="F26" i="66"/>
  <c r="F27" i="66"/>
  <c r="F28" i="66"/>
  <c r="F29" i="66"/>
  <c r="F30" i="66"/>
  <c r="F31" i="66"/>
  <c r="F32" i="66"/>
  <c r="F33" i="66"/>
  <c r="F34" i="66"/>
  <c r="F35" i="66"/>
  <c r="F36" i="66"/>
  <c r="F37" i="66"/>
  <c r="F38" i="66"/>
  <c r="F39" i="66"/>
  <c r="F40" i="66"/>
  <c r="F41" i="66"/>
  <c r="F42" i="66"/>
  <c r="F43" i="66"/>
  <c r="F44" i="66"/>
  <c r="F45" i="66"/>
  <c r="F46" i="66"/>
  <c r="F47" i="66"/>
  <c r="F48" i="66"/>
  <c r="F49" i="66"/>
  <c r="F50" i="66"/>
  <c r="F51" i="66"/>
  <c r="F52" i="66"/>
  <c r="F53" i="66"/>
  <c r="F54" i="66"/>
  <c r="F55" i="66"/>
  <c r="F56" i="66"/>
  <c r="F57" i="66"/>
  <c r="F58" i="66"/>
  <c r="F59" i="66"/>
  <c r="F60" i="66"/>
  <c r="F61" i="66"/>
  <c r="F62" i="66"/>
  <c r="F63" i="66"/>
  <c r="F64" i="66"/>
  <c r="F65" i="66"/>
  <c r="F66" i="66"/>
  <c r="F67" i="66"/>
  <c r="F68" i="66"/>
  <c r="F69" i="66"/>
  <c r="F70" i="66"/>
  <c r="F71" i="66"/>
  <c r="F72" i="66"/>
  <c r="F73" i="66"/>
  <c r="F74" i="66"/>
  <c r="F75" i="66"/>
  <c r="F76" i="66"/>
  <c r="F77" i="66"/>
  <c r="F78" i="66"/>
  <c r="F79" i="66"/>
  <c r="F80" i="66"/>
  <c r="F81" i="66"/>
  <c r="F82" i="66"/>
  <c r="F83" i="66"/>
  <c r="F84" i="66"/>
  <c r="F85" i="66"/>
  <c r="F86" i="66"/>
  <c r="F87" i="66"/>
  <c r="F88" i="66"/>
  <c r="F89" i="66"/>
  <c r="F90" i="66"/>
  <c r="F91" i="66"/>
  <c r="F92" i="66"/>
  <c r="F93" i="66"/>
  <c r="F94" i="66"/>
  <c r="F95" i="66"/>
  <c r="F96" i="66"/>
  <c r="F97" i="66"/>
  <c r="F98" i="66"/>
  <c r="F99" i="66"/>
  <c r="F100" i="66"/>
  <c r="F101" i="66"/>
  <c r="F102" i="66"/>
  <c r="F103" i="66"/>
  <c r="F104" i="66"/>
  <c r="F105" i="66"/>
  <c r="F106" i="66"/>
  <c r="F107" i="66"/>
  <c r="F108" i="66"/>
  <c r="F109" i="66"/>
  <c r="F110" i="66"/>
  <c r="F111" i="66"/>
  <c r="F112" i="66"/>
  <c r="F113" i="66"/>
  <c r="F114" i="66"/>
  <c r="F115" i="66"/>
  <c r="F116" i="66"/>
  <c r="F117" i="66"/>
  <c r="F118" i="66"/>
  <c r="F119" i="66"/>
  <c r="F120" i="66"/>
  <c r="F121" i="66"/>
  <c r="F122" i="66"/>
  <c r="F123" i="66"/>
  <c r="F124" i="66"/>
  <c r="F125" i="66"/>
  <c r="F126" i="66"/>
  <c r="F127" i="66"/>
  <c r="F128" i="66"/>
  <c r="F129" i="66"/>
  <c r="F130" i="66"/>
  <c r="F131" i="66"/>
  <c r="F132" i="66"/>
  <c r="F133" i="66"/>
  <c r="F134" i="66"/>
  <c r="F135" i="66"/>
  <c r="F136" i="66"/>
  <c r="F137" i="66"/>
  <c r="F138" i="66"/>
  <c r="F139" i="66"/>
  <c r="F140" i="66"/>
  <c r="F141" i="66"/>
  <c r="F142" i="66"/>
  <c r="D142" i="66"/>
  <c r="D141" i="66"/>
  <c r="D93" i="66"/>
  <c r="F4" i="66"/>
  <c r="F5" i="65"/>
  <c r="F6" i="65"/>
  <c r="F7" i="65"/>
  <c r="F8" i="65"/>
  <c r="F9" i="65"/>
  <c r="F10" i="65"/>
  <c r="F11" i="65"/>
  <c r="F12" i="65"/>
  <c r="F13" i="65"/>
  <c r="F14" i="65"/>
  <c r="F15" i="65"/>
  <c r="F16" i="65"/>
  <c r="F17" i="65"/>
  <c r="F18" i="65"/>
  <c r="F19" i="65"/>
  <c r="F20" i="65"/>
  <c r="F21" i="65"/>
  <c r="F22" i="65"/>
  <c r="F23" i="65"/>
  <c r="F24" i="65"/>
  <c r="F25" i="65"/>
  <c r="F26" i="65"/>
  <c r="F27" i="65"/>
  <c r="F28" i="65"/>
  <c r="F29" i="65"/>
  <c r="F30" i="65"/>
  <c r="F31" i="65"/>
  <c r="F32" i="65"/>
  <c r="F33" i="65"/>
  <c r="F34" i="65"/>
  <c r="F35" i="65"/>
  <c r="F36" i="65"/>
  <c r="F37" i="65"/>
  <c r="F38" i="65"/>
  <c r="F39" i="65"/>
  <c r="F40" i="65"/>
  <c r="F41" i="65"/>
  <c r="F42" i="65"/>
  <c r="F43" i="65"/>
  <c r="F44" i="65"/>
  <c r="F45" i="65"/>
  <c r="F46" i="65"/>
  <c r="F47" i="65"/>
  <c r="F48" i="65"/>
  <c r="F49" i="65"/>
  <c r="F50" i="65"/>
  <c r="F51" i="65"/>
  <c r="F52" i="65"/>
  <c r="F53" i="65"/>
  <c r="F54" i="65"/>
  <c r="F55" i="65"/>
  <c r="F56" i="65"/>
  <c r="F57" i="65"/>
  <c r="F58" i="65"/>
  <c r="F59" i="65"/>
  <c r="F60" i="65"/>
  <c r="F61" i="65"/>
  <c r="F62" i="65"/>
  <c r="F63" i="65"/>
  <c r="F64" i="65"/>
  <c r="F65" i="65"/>
  <c r="F66" i="65"/>
  <c r="F67" i="65"/>
  <c r="F68" i="65"/>
  <c r="F69" i="65"/>
  <c r="F70" i="65"/>
  <c r="F71" i="65"/>
  <c r="F72" i="65"/>
  <c r="F73" i="65"/>
  <c r="F74" i="65"/>
  <c r="F75" i="65"/>
  <c r="F76" i="65"/>
  <c r="F77" i="65"/>
  <c r="F78" i="65"/>
  <c r="F79" i="65"/>
  <c r="F80" i="65"/>
  <c r="F81" i="65"/>
  <c r="F82" i="65"/>
  <c r="F83" i="65"/>
  <c r="F84" i="65"/>
  <c r="F85" i="65"/>
  <c r="F86" i="65"/>
  <c r="F87" i="65"/>
  <c r="F88" i="65"/>
  <c r="F89" i="65"/>
  <c r="F90" i="65"/>
  <c r="F91" i="65"/>
  <c r="F92" i="65"/>
  <c r="F93" i="65"/>
  <c r="F94" i="65"/>
  <c r="F95" i="65"/>
  <c r="F96" i="65"/>
  <c r="F97" i="65"/>
  <c r="F98" i="65"/>
  <c r="F99" i="65"/>
  <c r="F100" i="65"/>
  <c r="F101" i="65"/>
  <c r="F102" i="65"/>
  <c r="F103" i="65"/>
  <c r="F104" i="65"/>
  <c r="F105" i="65"/>
  <c r="F106" i="65"/>
  <c r="F107" i="65"/>
  <c r="F108" i="65"/>
  <c r="F109" i="65"/>
  <c r="F110" i="65"/>
  <c r="F111" i="65"/>
  <c r="F112" i="65"/>
  <c r="F113" i="65"/>
  <c r="F114" i="65"/>
  <c r="F115" i="65"/>
  <c r="F116" i="65"/>
  <c r="F117" i="65"/>
  <c r="F118" i="65"/>
  <c r="F119" i="65"/>
  <c r="F120" i="65"/>
  <c r="F121" i="65"/>
  <c r="F122" i="65"/>
  <c r="F123" i="65"/>
  <c r="F124" i="65"/>
  <c r="F125" i="65"/>
  <c r="F126" i="65"/>
  <c r="F127" i="65"/>
  <c r="F128" i="65"/>
  <c r="F129" i="65"/>
  <c r="F130" i="65"/>
  <c r="F131" i="65"/>
  <c r="F132" i="65"/>
  <c r="F133" i="65"/>
  <c r="F134" i="65"/>
  <c r="F135" i="65"/>
  <c r="F136" i="65"/>
  <c r="F137" i="65"/>
  <c r="F138" i="65"/>
  <c r="F139" i="65"/>
  <c r="F140" i="65"/>
  <c r="F141" i="65"/>
  <c r="F142" i="65"/>
  <c r="F143" i="65"/>
  <c r="F144" i="65"/>
  <c r="F145" i="65"/>
  <c r="F146" i="65"/>
  <c r="F147" i="65"/>
  <c r="F148" i="65"/>
  <c r="F149" i="65"/>
  <c r="F150" i="65"/>
  <c r="F151" i="65"/>
  <c r="F152" i="65"/>
  <c r="F153" i="65"/>
  <c r="F154" i="65"/>
  <c r="F155" i="65"/>
  <c r="F156" i="65"/>
  <c r="F157" i="65"/>
  <c r="F158" i="65"/>
  <c r="F159" i="65"/>
  <c r="F160" i="65"/>
  <c r="F161" i="65"/>
  <c r="F162" i="65"/>
  <c r="F163" i="65"/>
  <c r="F164" i="65"/>
  <c r="F165" i="65"/>
  <c r="F166" i="65"/>
  <c r="F167" i="65"/>
  <c r="F168" i="65"/>
  <c r="F169" i="65"/>
  <c r="F170" i="65"/>
  <c r="F171" i="65"/>
  <c r="F172" i="65"/>
  <c r="F173" i="65"/>
  <c r="F174" i="65"/>
  <c r="F175" i="65"/>
  <c r="F176" i="65"/>
  <c r="F177" i="65"/>
  <c r="F178" i="65"/>
  <c r="F179" i="65"/>
  <c r="F180" i="65"/>
  <c r="F181" i="65"/>
  <c r="F182" i="65"/>
  <c r="F183" i="65"/>
  <c r="F184" i="65"/>
  <c r="F185" i="65"/>
  <c r="F186" i="65"/>
  <c r="F187" i="65"/>
  <c r="F188" i="65"/>
  <c r="F189" i="65"/>
  <c r="F190" i="65"/>
  <c r="F191" i="65"/>
  <c r="F192" i="65"/>
  <c r="F193" i="65"/>
  <c r="F194" i="65"/>
  <c r="F195" i="65"/>
  <c r="F196" i="65"/>
  <c r="F197" i="65"/>
  <c r="F198" i="65"/>
  <c r="F199" i="65"/>
  <c r="F200" i="65"/>
  <c r="F201" i="65"/>
  <c r="F202" i="65"/>
  <c r="F203" i="65"/>
  <c r="F204" i="65"/>
  <c r="F205" i="65"/>
  <c r="F206" i="65"/>
  <c r="F207" i="65"/>
  <c r="F4" i="65"/>
  <c r="F5" i="64"/>
  <c r="F6" i="64"/>
  <c r="F7" i="64"/>
  <c r="F8" i="64"/>
  <c r="F9" i="64"/>
  <c r="F10" i="64"/>
  <c r="F11" i="64"/>
  <c r="F12" i="64"/>
  <c r="F13" i="64"/>
  <c r="F14" i="64"/>
  <c r="F15" i="64"/>
  <c r="F16" i="64"/>
  <c r="F17" i="64"/>
  <c r="F18" i="64"/>
  <c r="F19" i="64"/>
  <c r="F20" i="64"/>
  <c r="F21" i="64"/>
  <c r="F22" i="64"/>
  <c r="F23" i="64"/>
  <c r="F24" i="64"/>
  <c r="F25" i="64"/>
  <c r="F26" i="64"/>
  <c r="F27" i="64"/>
  <c r="F28" i="64"/>
  <c r="F29" i="64"/>
  <c r="F30" i="64"/>
  <c r="F31" i="64"/>
  <c r="F32" i="64"/>
  <c r="F33" i="64"/>
  <c r="F34" i="64"/>
  <c r="F35" i="64"/>
  <c r="F36" i="64"/>
  <c r="F37" i="64"/>
  <c r="F38" i="64"/>
  <c r="F39" i="64"/>
  <c r="F40" i="64"/>
  <c r="F41" i="64"/>
  <c r="F42" i="64"/>
  <c r="F43" i="64"/>
  <c r="F44" i="64"/>
  <c r="F45" i="64"/>
  <c r="F46" i="64"/>
  <c r="F47" i="64"/>
  <c r="F48" i="64"/>
  <c r="F49" i="64"/>
  <c r="F4" i="64"/>
  <c r="F5" i="63"/>
  <c r="F6" i="63"/>
  <c r="F7" i="63"/>
  <c r="F8" i="63"/>
  <c r="F9" i="63"/>
  <c r="F10" i="63"/>
  <c r="F11" i="63"/>
  <c r="F12" i="63"/>
  <c r="F13" i="63"/>
  <c r="F14" i="63"/>
  <c r="F15" i="63"/>
  <c r="F16" i="63"/>
  <c r="F17" i="63"/>
  <c r="F18" i="63"/>
  <c r="F19" i="63"/>
  <c r="F20" i="63"/>
  <c r="F21" i="63"/>
  <c r="F22" i="63"/>
  <c r="F23" i="63"/>
  <c r="F24" i="63"/>
  <c r="F25" i="63"/>
  <c r="F26" i="63"/>
  <c r="F27" i="63"/>
  <c r="F28" i="63"/>
  <c r="F29" i="63"/>
  <c r="F30" i="63"/>
  <c r="F31" i="63"/>
  <c r="F32" i="63"/>
  <c r="F33" i="63"/>
  <c r="F34" i="63"/>
  <c r="F35" i="63"/>
  <c r="F36" i="63"/>
  <c r="F37" i="63"/>
  <c r="F38" i="63"/>
  <c r="F39" i="63"/>
  <c r="F40" i="63"/>
  <c r="F41" i="63"/>
  <c r="F42" i="63"/>
  <c r="F43" i="63"/>
  <c r="F44" i="63"/>
  <c r="F45" i="63"/>
  <c r="F46" i="63"/>
  <c r="F47" i="63"/>
  <c r="F48" i="63"/>
  <c r="F49" i="63"/>
  <c r="F50" i="63"/>
  <c r="F51" i="63"/>
  <c r="F52" i="63"/>
  <c r="F53" i="63"/>
  <c r="F54" i="63"/>
  <c r="F55" i="63"/>
  <c r="F56" i="63"/>
  <c r="F57" i="63"/>
  <c r="F58" i="63"/>
  <c r="F59" i="63"/>
  <c r="F60" i="63"/>
  <c r="F61" i="63"/>
  <c r="F62" i="63"/>
  <c r="F63" i="63"/>
  <c r="F64" i="63"/>
  <c r="F65" i="63"/>
  <c r="F66" i="63"/>
  <c r="F67" i="63"/>
  <c r="F68" i="63"/>
  <c r="F69" i="63"/>
  <c r="F70" i="63"/>
  <c r="F71" i="63"/>
  <c r="F72" i="63"/>
  <c r="F73" i="63"/>
  <c r="F74" i="63"/>
  <c r="F75" i="63"/>
  <c r="F76" i="63"/>
  <c r="F77" i="63"/>
  <c r="F78" i="63"/>
  <c r="F79" i="63"/>
  <c r="F80" i="63"/>
  <c r="F81" i="63"/>
  <c r="F82" i="63"/>
  <c r="F83" i="63"/>
  <c r="F84" i="63"/>
  <c r="F85" i="63"/>
  <c r="F86" i="63"/>
  <c r="F87" i="63"/>
  <c r="F88" i="63"/>
  <c r="F89" i="63"/>
  <c r="F90" i="63"/>
  <c r="F91" i="63"/>
  <c r="F92" i="63"/>
  <c r="F93" i="63"/>
  <c r="F94" i="63"/>
  <c r="F95" i="63"/>
  <c r="F96" i="63"/>
  <c r="F97" i="63"/>
  <c r="F98" i="63"/>
  <c r="F99" i="63"/>
  <c r="F100" i="63"/>
  <c r="F101" i="63"/>
  <c r="F102" i="63"/>
  <c r="F103" i="63"/>
  <c r="F104" i="63"/>
  <c r="F105" i="63"/>
  <c r="F106" i="63"/>
  <c r="F107" i="63"/>
  <c r="F108" i="63"/>
  <c r="F109" i="63"/>
  <c r="F110" i="63"/>
  <c r="F111" i="63"/>
  <c r="F112" i="63"/>
  <c r="F113" i="63"/>
  <c r="F114" i="63"/>
  <c r="F115" i="63"/>
  <c r="F116" i="63"/>
  <c r="F117" i="63"/>
  <c r="F118" i="63"/>
  <c r="F119" i="63"/>
  <c r="F120" i="63"/>
  <c r="F121" i="63"/>
  <c r="F122" i="63"/>
  <c r="F123" i="63"/>
  <c r="F124" i="63"/>
  <c r="F125" i="63"/>
  <c r="F126" i="63"/>
  <c r="F127" i="63"/>
  <c r="F128" i="63"/>
  <c r="F129" i="63"/>
  <c r="F130" i="63"/>
  <c r="F131" i="63"/>
  <c r="F132" i="63"/>
  <c r="F133" i="63"/>
  <c r="F134" i="63"/>
  <c r="F135" i="63"/>
  <c r="F136" i="63"/>
  <c r="F137" i="63"/>
  <c r="F138" i="63"/>
  <c r="F139" i="63"/>
  <c r="F140" i="63"/>
  <c r="F141" i="63"/>
  <c r="F142" i="63"/>
  <c r="F143" i="63"/>
  <c r="F144" i="63"/>
  <c r="F145" i="63"/>
  <c r="F146" i="63"/>
  <c r="F147" i="63"/>
  <c r="F148" i="63"/>
  <c r="F149" i="63"/>
  <c r="F150" i="63"/>
  <c r="F151" i="63"/>
  <c r="F152" i="63"/>
  <c r="F153" i="63"/>
  <c r="F154" i="63"/>
  <c r="F155" i="63"/>
  <c r="F156" i="63"/>
  <c r="F157" i="63"/>
  <c r="F158" i="63"/>
  <c r="F159" i="63"/>
  <c r="F160" i="63"/>
  <c r="F161" i="63"/>
  <c r="F162" i="63"/>
  <c r="F163" i="63"/>
  <c r="F164" i="63"/>
  <c r="F165" i="63"/>
  <c r="F166" i="63"/>
  <c r="F167" i="63"/>
  <c r="F168" i="63"/>
  <c r="F169" i="63"/>
  <c r="F170" i="63"/>
  <c r="F171" i="63"/>
  <c r="F172" i="63"/>
  <c r="F173" i="63"/>
  <c r="F174" i="63"/>
  <c r="F175" i="63"/>
  <c r="F176" i="63"/>
  <c r="F177" i="63"/>
  <c r="F178" i="63"/>
  <c r="F179" i="63"/>
  <c r="F180" i="63"/>
  <c r="F181" i="63"/>
  <c r="F182" i="63"/>
  <c r="F183" i="63"/>
  <c r="F184" i="63"/>
  <c r="F185" i="63"/>
  <c r="F186" i="63"/>
  <c r="F187" i="63"/>
  <c r="F188" i="63"/>
  <c r="F189" i="63"/>
  <c r="F190" i="63"/>
  <c r="F191" i="63"/>
  <c r="F192" i="63"/>
  <c r="F193" i="63"/>
  <c r="F194" i="63"/>
  <c r="F195" i="63"/>
  <c r="F196" i="63"/>
  <c r="F197" i="63"/>
  <c r="F198" i="63"/>
  <c r="F199" i="63"/>
  <c r="F200" i="63"/>
  <c r="F201" i="63"/>
  <c r="F202" i="63"/>
  <c r="F203" i="63"/>
  <c r="F204" i="63"/>
  <c r="F205" i="63"/>
  <c r="F206" i="63"/>
  <c r="F207" i="63"/>
  <c r="F208" i="63"/>
  <c r="F4" i="63"/>
  <c r="C24" i="24"/>
  <c r="F48" i="71" l="1"/>
  <c r="B14" i="69"/>
  <c r="F111" i="74"/>
  <c r="F243" i="73"/>
  <c r="F299" i="72"/>
  <c r="F204" i="70"/>
  <c r="F245" i="70"/>
  <c r="F188" i="70"/>
  <c r="G108" i="76"/>
  <c r="G113" i="76"/>
  <c r="G106" i="76"/>
  <c r="G115" i="76"/>
  <c r="G110" i="76"/>
  <c r="G117" i="76"/>
  <c r="F82" i="67"/>
  <c r="B9" i="69" s="1"/>
  <c r="F143" i="66"/>
  <c r="B8" i="69" s="1"/>
  <c r="F208" i="65"/>
  <c r="B7" i="69" s="1"/>
  <c r="F50" i="64"/>
  <c r="B6" i="69" s="1"/>
  <c r="F209" i="63"/>
  <c r="C26" i="24"/>
  <c r="F247" i="70" l="1"/>
  <c r="G58" i="18"/>
  <c r="F58" i="36" l="1"/>
  <c r="G58" i="36" s="1"/>
  <c r="F58" i="62"/>
  <c r="G58" i="62" s="1"/>
  <c r="G58" i="61"/>
  <c r="G46" i="17" l="1"/>
  <c r="F17" i="36" l="1"/>
  <c r="H11" i="36"/>
  <c r="F11" i="36" s="1"/>
  <c r="H12" i="36"/>
  <c r="F12" i="36" s="1"/>
  <c r="H13" i="36"/>
  <c r="F13" i="36" s="1"/>
  <c r="H14" i="36"/>
  <c r="F14" i="36" s="1"/>
  <c r="H15" i="36"/>
  <c r="F15" i="36" s="1"/>
  <c r="H16" i="36"/>
  <c r="F16" i="36" s="1"/>
  <c r="H17" i="36"/>
  <c r="H18" i="36"/>
  <c r="F18" i="36" s="1"/>
  <c r="H19" i="36"/>
  <c r="H20" i="36"/>
  <c r="F20" i="36" s="1"/>
  <c r="H21" i="36"/>
  <c r="F21" i="36" s="1"/>
  <c r="H22" i="36"/>
  <c r="F22" i="36" s="1"/>
  <c r="H23" i="36"/>
  <c r="F23" i="36" s="1"/>
  <c r="H24" i="36"/>
  <c r="F24" i="36" s="1"/>
  <c r="H25" i="36"/>
  <c r="F25" i="36" s="1"/>
  <c r="H26" i="36"/>
  <c r="F26" i="36" s="1"/>
  <c r="H27" i="36"/>
  <c r="F27" i="36" s="1"/>
  <c r="H28" i="36"/>
  <c r="F28" i="36" s="1"/>
  <c r="H29" i="36"/>
  <c r="H30" i="36"/>
  <c r="F30" i="36" s="1"/>
  <c r="H31" i="36"/>
  <c r="F31" i="36" s="1"/>
  <c r="H32" i="36"/>
  <c r="F32" i="36" s="1"/>
  <c r="H33" i="36"/>
  <c r="F33" i="36" s="1"/>
  <c r="H34" i="36"/>
  <c r="F34" i="36" s="1"/>
  <c r="H35" i="36"/>
  <c r="F35" i="36" s="1"/>
  <c r="H36" i="36"/>
  <c r="F36" i="36" s="1"/>
  <c r="H37" i="36"/>
  <c r="F37" i="36" s="1"/>
  <c r="H38" i="36"/>
  <c r="F38" i="36" s="1"/>
  <c r="H39" i="36"/>
  <c r="H40" i="36"/>
  <c r="F40" i="36" s="1"/>
  <c r="H41" i="36"/>
  <c r="F41" i="36" s="1"/>
  <c r="H42" i="36"/>
  <c r="F42" i="36" s="1"/>
  <c r="H43" i="36"/>
  <c r="F43" i="36" s="1"/>
  <c r="H44" i="36"/>
  <c r="F44" i="36" s="1"/>
  <c r="H45" i="36"/>
  <c r="F45" i="36" s="1"/>
  <c r="H46" i="36"/>
  <c r="F46" i="36" s="1"/>
  <c r="H47" i="36"/>
  <c r="F47" i="36" s="1"/>
  <c r="H48" i="36"/>
  <c r="F48" i="36" s="1"/>
  <c r="H49" i="36"/>
  <c r="H50" i="36"/>
  <c r="H52" i="36"/>
  <c r="H53" i="36"/>
  <c r="H10" i="36"/>
  <c r="F10" i="36" s="1"/>
  <c r="H11" i="62"/>
  <c r="F11" i="62" s="1"/>
  <c r="H12" i="62"/>
  <c r="F12" i="62" s="1"/>
  <c r="H13" i="62"/>
  <c r="F13" i="62" s="1"/>
  <c r="H14" i="62"/>
  <c r="F14" i="62" s="1"/>
  <c r="H15" i="62"/>
  <c r="F15" i="62" s="1"/>
  <c r="H16" i="62"/>
  <c r="F16" i="62" s="1"/>
  <c r="H17" i="62"/>
  <c r="F17" i="62" s="1"/>
  <c r="H18" i="62"/>
  <c r="F18" i="62" s="1"/>
  <c r="H19" i="62"/>
  <c r="H20" i="62"/>
  <c r="F20" i="62" s="1"/>
  <c r="H21" i="62"/>
  <c r="F21" i="62" s="1"/>
  <c r="H22" i="62"/>
  <c r="F22" i="62" s="1"/>
  <c r="H23" i="62"/>
  <c r="F23" i="62" s="1"/>
  <c r="H24" i="62"/>
  <c r="F24" i="62" s="1"/>
  <c r="H25" i="62"/>
  <c r="F25" i="62" s="1"/>
  <c r="H26" i="62"/>
  <c r="F26" i="62" s="1"/>
  <c r="H27" i="62"/>
  <c r="F27" i="62" s="1"/>
  <c r="H28" i="62"/>
  <c r="F28" i="62" s="1"/>
  <c r="H29" i="62"/>
  <c r="H30" i="62"/>
  <c r="F30" i="62" s="1"/>
  <c r="H31" i="62"/>
  <c r="F31" i="62" s="1"/>
  <c r="H32" i="62"/>
  <c r="F32" i="62" s="1"/>
  <c r="H33" i="62"/>
  <c r="F33" i="62" s="1"/>
  <c r="H34" i="62"/>
  <c r="F34" i="62" s="1"/>
  <c r="H35" i="62"/>
  <c r="F35" i="62" s="1"/>
  <c r="H36" i="62"/>
  <c r="F36" i="62" s="1"/>
  <c r="H37" i="62"/>
  <c r="F37" i="62" s="1"/>
  <c r="H38" i="62"/>
  <c r="F38" i="62" s="1"/>
  <c r="H39" i="62"/>
  <c r="H40" i="62"/>
  <c r="F40" i="62" s="1"/>
  <c r="H41" i="62"/>
  <c r="F41" i="62" s="1"/>
  <c r="H42" i="62"/>
  <c r="F42" i="62" s="1"/>
  <c r="H43" i="62"/>
  <c r="F43" i="62" s="1"/>
  <c r="H44" i="62"/>
  <c r="F44" i="62" s="1"/>
  <c r="H45" i="62"/>
  <c r="F45" i="62" s="1"/>
  <c r="H46" i="62"/>
  <c r="F46" i="62" s="1"/>
  <c r="H47" i="62"/>
  <c r="F47" i="62" s="1"/>
  <c r="H48" i="62"/>
  <c r="F48" i="62" s="1"/>
  <c r="H49" i="62"/>
  <c r="H50" i="62"/>
  <c r="H10" i="62"/>
  <c r="F10" i="62" s="1"/>
  <c r="F43" i="61"/>
  <c r="F33" i="61"/>
  <c r="H11" i="61"/>
  <c r="F11" i="61" s="1"/>
  <c r="H12" i="61"/>
  <c r="F12" i="61" s="1"/>
  <c r="H13" i="61"/>
  <c r="F13" i="61" s="1"/>
  <c r="H14" i="61"/>
  <c r="F14" i="61" s="1"/>
  <c r="H15" i="61"/>
  <c r="F15" i="61" s="1"/>
  <c r="H16" i="61"/>
  <c r="F16" i="61" s="1"/>
  <c r="H17" i="61"/>
  <c r="F17" i="61" s="1"/>
  <c r="H18" i="61"/>
  <c r="F18" i="61" s="1"/>
  <c r="H19" i="61"/>
  <c r="H20" i="61"/>
  <c r="F20" i="61" s="1"/>
  <c r="H21" i="61"/>
  <c r="F21" i="61" s="1"/>
  <c r="H22" i="61"/>
  <c r="F22" i="61" s="1"/>
  <c r="H23" i="61"/>
  <c r="F23" i="61" s="1"/>
  <c r="H24" i="61"/>
  <c r="F24" i="61" s="1"/>
  <c r="H25" i="61"/>
  <c r="F25" i="61" s="1"/>
  <c r="H26" i="61"/>
  <c r="F26" i="61" s="1"/>
  <c r="H27" i="61"/>
  <c r="F27" i="61" s="1"/>
  <c r="H28" i="61"/>
  <c r="F28" i="61" s="1"/>
  <c r="H29" i="61"/>
  <c r="H30" i="61"/>
  <c r="F30" i="61" s="1"/>
  <c r="H31" i="61"/>
  <c r="F31" i="61" s="1"/>
  <c r="H32" i="61"/>
  <c r="F32" i="61" s="1"/>
  <c r="H33" i="61"/>
  <c r="F34" i="61"/>
  <c r="F35" i="61"/>
  <c r="F36" i="61"/>
  <c r="F37" i="61"/>
  <c r="H38" i="61"/>
  <c r="F38" i="61" s="1"/>
  <c r="H39" i="61"/>
  <c r="H40" i="61"/>
  <c r="F40" i="61" s="1"/>
  <c r="H41" i="61"/>
  <c r="F41" i="61" s="1"/>
  <c r="H42" i="61"/>
  <c r="F42" i="61" s="1"/>
  <c r="H43" i="61"/>
  <c r="H44" i="61"/>
  <c r="F44" i="61" s="1"/>
  <c r="H45" i="61"/>
  <c r="F45" i="61" s="1"/>
  <c r="H46" i="61"/>
  <c r="F46" i="61" s="1"/>
  <c r="H47" i="61"/>
  <c r="F47" i="61" s="1"/>
  <c r="H48" i="61"/>
  <c r="F48" i="61" s="1"/>
  <c r="H49" i="61"/>
  <c r="H50" i="61"/>
  <c r="H10" i="61"/>
  <c r="F10" i="61" s="1"/>
  <c r="H49" i="18"/>
  <c r="H50" i="18"/>
  <c r="H52" i="18"/>
  <c r="H11" i="18"/>
  <c r="F11" i="18" s="1"/>
  <c r="H12" i="18"/>
  <c r="F12" i="18" s="1"/>
  <c r="H13" i="18"/>
  <c r="F13" i="18" s="1"/>
  <c r="H14" i="18"/>
  <c r="F14" i="18" s="1"/>
  <c r="H15" i="18"/>
  <c r="F15" i="18" s="1"/>
  <c r="H16" i="18"/>
  <c r="F16" i="18" s="1"/>
  <c r="H17" i="18"/>
  <c r="F17" i="18" s="1"/>
  <c r="H18" i="18"/>
  <c r="F18" i="18" s="1"/>
  <c r="H19" i="18"/>
  <c r="H20" i="18"/>
  <c r="F20" i="18" s="1"/>
  <c r="H21" i="18"/>
  <c r="F21" i="18" s="1"/>
  <c r="H22" i="18"/>
  <c r="F22" i="18" s="1"/>
  <c r="H23" i="18"/>
  <c r="F23" i="18" s="1"/>
  <c r="H24" i="18"/>
  <c r="F24" i="18" s="1"/>
  <c r="H25" i="18"/>
  <c r="F25" i="18" s="1"/>
  <c r="H26" i="18"/>
  <c r="F26" i="18" s="1"/>
  <c r="H27" i="18"/>
  <c r="F27" i="18" s="1"/>
  <c r="H28" i="18"/>
  <c r="F28" i="18" s="1"/>
  <c r="H29" i="18"/>
  <c r="H30" i="18"/>
  <c r="F30" i="18" s="1"/>
  <c r="H31" i="18"/>
  <c r="F31" i="18" s="1"/>
  <c r="H32" i="18"/>
  <c r="F32" i="18" s="1"/>
  <c r="H33" i="18"/>
  <c r="F33" i="18" s="1"/>
  <c r="H34" i="18"/>
  <c r="F34" i="18" s="1"/>
  <c r="H35" i="18"/>
  <c r="F35" i="18" s="1"/>
  <c r="H36" i="18"/>
  <c r="F36" i="18" s="1"/>
  <c r="H37" i="18"/>
  <c r="F37" i="18" s="1"/>
  <c r="H38" i="18"/>
  <c r="F38" i="18" s="1"/>
  <c r="H39" i="18"/>
  <c r="H40" i="18"/>
  <c r="F40" i="18" s="1"/>
  <c r="H41" i="18"/>
  <c r="F41" i="18" s="1"/>
  <c r="H42" i="18"/>
  <c r="F42" i="18" s="1"/>
  <c r="H43" i="18"/>
  <c r="F43" i="18" s="1"/>
  <c r="H44" i="18"/>
  <c r="F44" i="18" s="1"/>
  <c r="H45" i="18"/>
  <c r="F45" i="18" s="1"/>
  <c r="H46" i="18"/>
  <c r="F46" i="18" s="1"/>
  <c r="H47" i="18"/>
  <c r="F47" i="18" s="1"/>
  <c r="H48" i="18"/>
  <c r="F48" i="18" s="1"/>
  <c r="H10" i="18"/>
  <c r="F10" i="18" s="1"/>
  <c r="C10" i="35"/>
  <c r="C34" i="35"/>
  <c r="C50" i="18" l="1"/>
  <c r="C50" i="61"/>
  <c r="D41" i="35" l="1"/>
  <c r="D42" i="35"/>
  <c r="D43" i="35"/>
  <c r="D44" i="35"/>
  <c r="D45" i="35"/>
  <c r="D48" i="35"/>
  <c r="D40" i="35"/>
  <c r="C41" i="35"/>
  <c r="C42" i="35"/>
  <c r="C43" i="35"/>
  <c r="C44" i="35"/>
  <c r="C45" i="35"/>
  <c r="C46" i="35"/>
  <c r="C47" i="35"/>
  <c r="C48" i="35"/>
  <c r="C40" i="35"/>
  <c r="D31" i="35"/>
  <c r="D32" i="35"/>
  <c r="D33" i="35"/>
  <c r="D35" i="35"/>
  <c r="D38" i="35"/>
  <c r="D30" i="35"/>
  <c r="D21" i="35"/>
  <c r="D22" i="35"/>
  <c r="D23" i="35"/>
  <c r="D24" i="35"/>
  <c r="D25" i="35"/>
  <c r="D26" i="35"/>
  <c r="D28" i="35"/>
  <c r="D20" i="35"/>
  <c r="D11" i="35"/>
  <c r="D12" i="35"/>
  <c r="D14" i="35"/>
  <c r="D15" i="35"/>
  <c r="D16" i="35"/>
  <c r="D17" i="35"/>
  <c r="D18" i="35"/>
  <c r="D10" i="35"/>
  <c r="C31" i="35"/>
  <c r="C32" i="35"/>
  <c r="C33" i="35"/>
  <c r="C35" i="35"/>
  <c r="C36" i="35"/>
  <c r="C37" i="35"/>
  <c r="C38" i="35"/>
  <c r="C30" i="35"/>
  <c r="C21" i="35"/>
  <c r="C22" i="35"/>
  <c r="C23" i="35"/>
  <c r="C24" i="35"/>
  <c r="C25" i="35"/>
  <c r="C28" i="35"/>
  <c r="C20" i="35"/>
  <c r="C17" i="35"/>
  <c r="C18" i="35"/>
  <c r="C12" i="35"/>
  <c r="C13" i="35"/>
  <c r="C14" i="35"/>
  <c r="C15" i="35"/>
  <c r="C16" i="35"/>
  <c r="B34" i="69" l="1"/>
  <c r="C12" i="60" s="1"/>
  <c r="B26" i="69"/>
  <c r="C12" i="33" s="1"/>
  <c r="B18" i="69"/>
  <c r="C12" i="59" s="1"/>
  <c r="B36" i="69" l="1"/>
  <c r="B10" i="69" l="1"/>
  <c r="C12" i="32" s="1"/>
  <c r="B22" i="33"/>
  <c r="B22" i="60"/>
  <c r="B22" i="59"/>
  <c r="B22" i="32"/>
  <c r="C12" i="24" l="1"/>
  <c r="C50" i="62" l="1"/>
  <c r="C50" i="36"/>
  <c r="C50" i="35" l="1"/>
  <c r="G43" i="17"/>
  <c r="G53" i="17"/>
  <c r="G49" i="17"/>
  <c r="G48" i="17"/>
  <c r="G47" i="17"/>
  <c r="G44"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45" i="17"/>
  <c r="E57" i="17"/>
  <c r="D57" i="17"/>
  <c r="G54" i="17" l="1"/>
  <c r="G51" i="17"/>
  <c r="G52" i="17"/>
  <c r="G50" i="17"/>
  <c r="F57" i="17" l="1"/>
  <c r="C57" i="17"/>
  <c r="G57" i="17" l="1"/>
  <c r="F48" i="35" l="1"/>
  <c r="F45" i="35"/>
  <c r="F42" i="35"/>
  <c r="F40" i="35"/>
  <c r="F32" i="35"/>
  <c r="F28" i="35"/>
  <c r="F26" i="35"/>
  <c r="F25" i="35"/>
  <c r="F24" i="35"/>
  <c r="F23" i="35"/>
  <c r="F21" i="35"/>
  <c r="F20" i="35"/>
  <c r="F14" i="35"/>
  <c r="G23" i="35" l="1"/>
  <c r="G21" i="35"/>
  <c r="G25" i="35"/>
  <c r="G40" i="35"/>
  <c r="G20" i="35"/>
  <c r="G24" i="35"/>
  <c r="G26" i="35"/>
  <c r="G28" i="35"/>
  <c r="G32" i="35"/>
  <c r="G42" i="35"/>
  <c r="G45" i="35"/>
  <c r="G14" i="35"/>
  <c r="G48" i="35"/>
  <c r="F18" i="35"/>
  <c r="F22" i="35"/>
  <c r="F30" i="35"/>
  <c r="F41" i="35"/>
  <c r="F31" i="35"/>
  <c r="F15" i="35"/>
  <c r="F38" i="35"/>
  <c r="F43" i="35"/>
  <c r="F33" i="35"/>
  <c r="F17" i="35"/>
  <c r="F44" i="35"/>
  <c r="G17" i="35" l="1"/>
  <c r="G15" i="35"/>
  <c r="G41" i="35"/>
  <c r="G38" i="35"/>
  <c r="G18" i="35"/>
  <c r="G31" i="35"/>
  <c r="G30" i="35"/>
  <c r="G33" i="35"/>
  <c r="G43" i="35"/>
  <c r="G22" i="35"/>
  <c r="G44" i="35"/>
  <c r="F37" i="35"/>
  <c r="F47" i="35"/>
  <c r="G37" i="35" l="1"/>
  <c r="G47" i="35"/>
  <c r="F11" i="35"/>
  <c r="F35" i="35"/>
  <c r="F46" i="35"/>
  <c r="F27" i="35"/>
  <c r="F36" i="35"/>
  <c r="F12" i="35"/>
  <c r="F16" i="35"/>
  <c r="F13" i="35"/>
  <c r="G16" i="35" l="1"/>
  <c r="G46" i="35"/>
  <c r="G13" i="35"/>
  <c r="G12" i="35"/>
  <c r="G36" i="35"/>
  <c r="G27" i="35"/>
  <c r="G35" i="35"/>
  <c r="G11" i="35"/>
  <c r="F34" i="35"/>
  <c r="G34" i="35" l="1"/>
  <c r="F49" i="61"/>
  <c r="F49" i="36"/>
  <c r="F49" i="62"/>
  <c r="F51" i="61" l="1"/>
  <c r="F51" i="36"/>
  <c r="F51" i="62"/>
  <c r="F59" i="36"/>
  <c r="F52" i="36"/>
  <c r="F59" i="62"/>
  <c r="F52" i="62"/>
  <c r="F59" i="61"/>
  <c r="F52" i="61"/>
  <c r="F10" i="35"/>
  <c r="F49" i="18"/>
  <c r="F60" i="36" l="1"/>
  <c r="G59" i="36"/>
  <c r="G60" i="36" s="1"/>
  <c r="C11" i="33" s="1"/>
  <c r="F60" i="62"/>
  <c r="G59" i="62"/>
  <c r="G60" i="62" s="1"/>
  <c r="C11" i="60" s="1"/>
  <c r="F60" i="61"/>
  <c r="G59" i="61"/>
  <c r="G60" i="61" s="1"/>
  <c r="C11" i="59" s="1"/>
  <c r="F51" i="18"/>
  <c r="F54" i="61"/>
  <c r="F54" i="36"/>
  <c r="G54" i="36" s="1"/>
  <c r="G62" i="36" s="1"/>
  <c r="F54" i="62"/>
  <c r="F52" i="18"/>
  <c r="F52" i="35" s="1"/>
  <c r="G52" i="35" s="1"/>
  <c r="F59" i="18"/>
  <c r="F49" i="35"/>
  <c r="G10" i="35"/>
  <c r="G49" i="35" s="1"/>
  <c r="F58" i="17" l="1"/>
  <c r="F59" i="17" s="1"/>
  <c r="F61" i="17" s="1"/>
  <c r="C6" i="33" s="1"/>
  <c r="C10" i="33" s="1"/>
  <c r="C15" i="33" s="1"/>
  <c r="C17" i="33" s="1"/>
  <c r="F62" i="36"/>
  <c r="E58" i="17"/>
  <c r="E59" i="17" s="1"/>
  <c r="E61" i="17" s="1"/>
  <c r="C6" i="60" s="1"/>
  <c r="C10" i="60" s="1"/>
  <c r="C15" i="60" s="1"/>
  <c r="C17" i="60" s="1"/>
  <c r="G54" i="62"/>
  <c r="G62" i="62" s="1"/>
  <c r="F62" i="62"/>
  <c r="D58" i="17"/>
  <c r="D59" i="17" s="1"/>
  <c r="D61" i="17" s="1"/>
  <c r="C6" i="59" s="1"/>
  <c r="C10" i="59" s="1"/>
  <c r="G54" i="61"/>
  <c r="G62" i="61" s="1"/>
  <c r="F62" i="61"/>
  <c r="F54" i="18"/>
  <c r="G54" i="18" s="1"/>
  <c r="F60" i="18"/>
  <c r="G59" i="18"/>
  <c r="G60" i="18" s="1"/>
  <c r="C11" i="32" s="1"/>
  <c r="F51" i="35"/>
  <c r="G51" i="35" s="1"/>
  <c r="G54" i="35" s="1"/>
  <c r="F59" i="35"/>
  <c r="F60" i="35" s="1"/>
  <c r="G59" i="35"/>
  <c r="G60" i="35" s="1"/>
  <c r="C18" i="33" l="1"/>
  <c r="C20" i="33" s="1"/>
  <c r="C22" i="33" s="1"/>
  <c r="C25" i="33" s="1"/>
  <c r="C29" i="33" s="1"/>
  <c r="C58" i="17"/>
  <c r="G58" i="17" s="1"/>
  <c r="G59" i="17" s="1"/>
  <c r="G61" i="17" s="1"/>
  <c r="C18" i="60"/>
  <c r="C20" i="60" s="1"/>
  <c r="C22" i="60" s="1"/>
  <c r="C25" i="60" s="1"/>
  <c r="C29" i="60" s="1"/>
  <c r="F54" i="35"/>
  <c r="C11" i="24"/>
  <c r="G62" i="18"/>
  <c r="F62" i="18"/>
  <c r="G62" i="35"/>
  <c r="F62" i="35"/>
  <c r="C59" i="17" l="1"/>
  <c r="C61" i="17" s="1"/>
  <c r="C6" i="32" s="1"/>
  <c r="C6" i="24" s="1"/>
  <c r="C10" i="32" l="1"/>
  <c r="C10" i="24" s="1"/>
  <c r="G291" i="76" l="1"/>
  <c r="G277" i="76"/>
  <c r="G270" i="76"/>
  <c r="G265" i="76"/>
  <c r="G233" i="76"/>
  <c r="G227" i="76"/>
  <c r="G225" i="76"/>
  <c r="G219" i="76"/>
  <c r="G217" i="76"/>
  <c r="G196" i="76"/>
  <c r="G185" i="76"/>
  <c r="G183" i="76"/>
  <c r="G178" i="76"/>
  <c r="G176" i="76"/>
  <c r="G174" i="76"/>
  <c r="G170" i="76"/>
  <c r="G167" i="76"/>
  <c r="G165" i="76"/>
  <c r="G156" i="76"/>
  <c r="G150" i="76"/>
  <c r="G133" i="76"/>
  <c r="G128" i="76"/>
  <c r="G126" i="76"/>
  <c r="G118" i="76"/>
  <c r="G105" i="76"/>
  <c r="G102" i="76"/>
  <c r="G92" i="76"/>
  <c r="G89" i="76"/>
  <c r="G83" i="76"/>
  <c r="G75" i="76"/>
  <c r="G70" i="76"/>
  <c r="G66" i="76"/>
  <c r="G63" i="76"/>
  <c r="G58" i="76"/>
  <c r="G52" i="76"/>
  <c r="G40" i="76"/>
  <c r="G32" i="76"/>
  <c r="G29" i="76"/>
  <c r="G23" i="76"/>
  <c r="G13" i="76"/>
  <c r="G8" i="76"/>
  <c r="G4" i="76"/>
  <c r="G297" i="76" l="1"/>
  <c r="C13" i="59" s="1"/>
  <c r="C15" i="59" s="1"/>
  <c r="C18" i="59" s="1"/>
  <c r="G149" i="76"/>
  <c r="C13" i="32" s="1"/>
  <c r="C15" i="32" s="1"/>
  <c r="C13" i="24" l="1"/>
  <c r="C15" i="24" s="1"/>
  <c r="C17" i="24" s="1"/>
  <c r="C17" i="59"/>
  <c r="C20" i="59" s="1"/>
  <c r="C22" i="59" s="1"/>
  <c r="C25" i="59" s="1"/>
  <c r="C29" i="59" s="1"/>
  <c r="C17" i="32"/>
  <c r="C18" i="32"/>
  <c r="C18" i="24" l="1"/>
  <c r="C20" i="24"/>
  <c r="C22" i="24" s="1"/>
  <c r="C25" i="24" s="1"/>
  <c r="C29" i="24" s="1"/>
  <c r="C20" i="32"/>
  <c r="C22" i="32"/>
  <c r="C25" i="32" s="1"/>
  <c r="C29" i="32" s="1"/>
</calcChain>
</file>

<file path=xl/sharedStrings.xml><?xml version="1.0" encoding="utf-8"?>
<sst xmlns="http://schemas.openxmlformats.org/spreadsheetml/2006/main" count="6311" uniqueCount="3805">
  <si>
    <t>Código</t>
  </si>
  <si>
    <t>Precio Unitario</t>
  </si>
  <si>
    <t>Total</t>
  </si>
  <si>
    <t>Mantenimiento Preventivo</t>
  </si>
  <si>
    <t>Mantenimiento Predictivo</t>
  </si>
  <si>
    <t>Mantenimiento Metrológico</t>
  </si>
  <si>
    <t>Mantenimiento Reglamentario</t>
  </si>
  <si>
    <t>Mantenimiento Específico</t>
  </si>
  <si>
    <t>DESCRIPCION</t>
  </si>
  <si>
    <t>Ud.</t>
  </si>
  <si>
    <t>2. Compras y Servicios</t>
  </si>
  <si>
    <t>Concepto</t>
  </si>
  <si>
    <t>Reactivos :</t>
  </si>
  <si>
    <t>Línea de agua</t>
  </si>
  <si>
    <t>Línea de fango</t>
  </si>
  <si>
    <t>Procesos de desodorización</t>
  </si>
  <si>
    <t>Mantenimiento:</t>
  </si>
  <si>
    <t>Repuestos y materiales electromecánicos</t>
  </si>
  <si>
    <t>Repuestos y material de instrumentación y control</t>
  </si>
  <si>
    <t>Repuestos y material de laboratorio</t>
  </si>
  <si>
    <t>Ferretería, valvulería, tuberías y fontanería</t>
  </si>
  <si>
    <t>Lubricantes, aceites y grasas</t>
  </si>
  <si>
    <t>Disolventes, imprimantes y pinturas</t>
  </si>
  <si>
    <t>Materiales de edificación, urbanización y obra civil</t>
  </si>
  <si>
    <t>Compras Materiales:</t>
  </si>
  <si>
    <t>Combustibles, droguería</t>
  </si>
  <si>
    <t>Prendas de trabajo, equipos de protección</t>
  </si>
  <si>
    <t>Material de oficina, mobiliario y enseres</t>
  </si>
  <si>
    <t>Material ofimático</t>
  </si>
  <si>
    <t>Iluminación exterior e interior</t>
  </si>
  <si>
    <t>Medios de desplazamiento:</t>
  </si>
  <si>
    <t>Vehículos y repuestos de vehículos</t>
  </si>
  <si>
    <t>Combustible para vehículos</t>
  </si>
  <si>
    <t>Manipulación de residuos:</t>
  </si>
  <si>
    <t>Contenedores y repuestos de contenedores</t>
  </si>
  <si>
    <t>Elementos para manipulación y desplazamiento</t>
  </si>
  <si>
    <t>Otras compras y servicios:</t>
  </si>
  <si>
    <t>Mensajería, comunicaciones, publicidad</t>
  </si>
  <si>
    <t>Conexión a redes informáticas</t>
  </si>
  <si>
    <t>Otros</t>
  </si>
  <si>
    <t>Seguridad y salud:</t>
  </si>
  <si>
    <t>Evaluación de riesgos laborales</t>
  </si>
  <si>
    <t>Planificación preventiva</t>
  </si>
  <si>
    <t>Documento de protección contra explosiones</t>
  </si>
  <si>
    <t>Plan de Emergencia Interior y simulacros.</t>
  </si>
  <si>
    <t>Cursos de Formación e Información</t>
  </si>
  <si>
    <t>Consejero de Seguridad para el transporte y manipulación de Mercancías Peligrosas.</t>
  </si>
  <si>
    <t>Primas de seguros:</t>
  </si>
  <si>
    <t>Otros Servicios:</t>
  </si>
  <si>
    <t>Total Anual 2</t>
  </si>
  <si>
    <t>nº</t>
  </si>
  <si>
    <t>Coste unitario anual</t>
  </si>
  <si>
    <t>JEFATURA Y DIRECCIÓN</t>
  </si>
  <si>
    <t>G.P.6</t>
  </si>
  <si>
    <t>Técnica</t>
  </si>
  <si>
    <t>G.P.5</t>
  </si>
  <si>
    <t>Técnica y Administrativa</t>
  </si>
  <si>
    <t>G.P.4 Nivel A</t>
  </si>
  <si>
    <t>G.P.4 Nivel B</t>
  </si>
  <si>
    <t>G.P.3 Nivel A</t>
  </si>
  <si>
    <t>Técnica y Operaria</t>
  </si>
  <si>
    <t>G.P.3 Nivel B</t>
  </si>
  <si>
    <t>Administrativa y Operaria</t>
  </si>
  <si>
    <t>G.P.2 Nivel A</t>
  </si>
  <si>
    <t>Técnica, Administrativa y Operaria</t>
  </si>
  <si>
    <t>G.P.2 Nivel B</t>
  </si>
  <si>
    <t>G.P.1</t>
  </si>
  <si>
    <t>Operaria</t>
  </si>
  <si>
    <t>ADMINISTRACIÓN</t>
  </si>
  <si>
    <t>EXPLOTACIÓN</t>
  </si>
  <si>
    <t>MANTENIMIENTO</t>
  </si>
  <si>
    <t>Total Anual 1</t>
  </si>
  <si>
    <t>DESGLOSE DEL IMPORTE OFERTADO</t>
  </si>
  <si>
    <t>Canon diario</t>
  </si>
  <si>
    <t>€/dia</t>
  </si>
  <si>
    <t>PRESUPUESTO DE EJECUCIÓN MATERIAL:</t>
  </si>
  <si>
    <t>€</t>
  </si>
  <si>
    <t>13% de Gastos Generales:</t>
  </si>
  <si>
    <t>6% de Beneficio Industrial:</t>
  </si>
  <si>
    <t>GRUPO PROFESIONAL</t>
  </si>
  <si>
    <t>ÁREA FUNCIONAL</t>
  </si>
  <si>
    <t>Dedicación
%</t>
  </si>
  <si>
    <t>IMPORTE TOTAL OFERTADO EUROS</t>
  </si>
  <si>
    <t>Mantenimientos especializados:</t>
  </si>
  <si>
    <t>Inversiones programadas previstas en el Pliego:</t>
  </si>
  <si>
    <t xml:space="preserve">TOTAL EJECUCIÓN MATERIAL </t>
  </si>
  <si>
    <t>DESGLOSE DE LOS IMPORTES QUE INTEGRAN EL CANON</t>
  </si>
  <si>
    <t>Cosustratos digestión</t>
  </si>
  <si>
    <t>Sustratos orgánicos desnitrificación</t>
  </si>
  <si>
    <t>Soporte GIMDEI/MAXIMO DEPURACIÓN</t>
  </si>
  <si>
    <t>Ud. medida</t>
  </si>
  <si>
    <t>Total EDAR</t>
  </si>
  <si>
    <t>Total ERA</t>
  </si>
  <si>
    <r>
      <t>m</t>
    </r>
    <r>
      <rPr>
        <vertAlign val="superscript"/>
        <sz val="8"/>
        <rFont val="Arial"/>
        <family val="2"/>
      </rPr>
      <t>3</t>
    </r>
  </si>
  <si>
    <t>Materiales y repuestos de jardinería</t>
  </si>
  <si>
    <t>Alquileres, gruas. Bombas, chuponas</t>
  </si>
  <si>
    <t>Rebobinados de motores</t>
  </si>
  <si>
    <t>Limpieza de edificios e instalaciones</t>
  </si>
  <si>
    <t>Reparaciones de equipos electromecánicos</t>
  </si>
  <si>
    <t>Revisión de EPI's y elementos de seguridad</t>
  </si>
  <si>
    <t>TOTAL ANUAL PERSONAL EXPLOTACIÓN EDAR</t>
  </si>
  <si>
    <t>TOTAL ANUAL PERSONAL 1</t>
  </si>
  <si>
    <t>TOTAL</t>
  </si>
  <si>
    <t>Total canon anual(total 1 + total 2)…………………………………………..</t>
  </si>
  <si>
    <t>Importe total del contrato</t>
  </si>
  <si>
    <t>Total EDAR:</t>
  </si>
  <si>
    <t>Total Tratamiento terciario:</t>
  </si>
  <si>
    <t>Canon diario  (Canon anual/365,2)……………………………………………...</t>
  </si>
  <si>
    <t>Coste anual EDAR ACCB</t>
  </si>
  <si>
    <t>Coste anual EDAR ACCMA</t>
  </si>
  <si>
    <t>Coste anual TTA EDAR ACCMA</t>
  </si>
  <si>
    <t>Coste anual ERA EDAR ACCMA</t>
  </si>
  <si>
    <t>Responsable de Prevención (dedicación 100%)</t>
  </si>
  <si>
    <t>Especialista en procesos 15%</t>
  </si>
  <si>
    <t>Especialista en electrónica de control, redes, telecomunicaciones y automatización de EDAR 15%</t>
  </si>
  <si>
    <t>Especialista en instrumentación 15%</t>
  </si>
  <si>
    <t>Especialista en informática, redes y gestión informática 15%</t>
  </si>
  <si>
    <t>Especialista en metodologías analíticas 15%</t>
  </si>
  <si>
    <t>LOTE Nº I: EDAR ARROYO CULEBRO CUENCA BAJA</t>
  </si>
  <si>
    <t>LOTE Nº I: EDAR ARROYO CULEBRO CUENCA MEDIA ALTA</t>
  </si>
  <si>
    <t>LOTE Nº I: TRATAMIENTO TERCIARIO AVANZADO ARROYO CULEBRO CUENCA MEDIA ALTA</t>
  </si>
  <si>
    <t>LOTE Nº I: ERA PLANTA REUTILIZACIÓN CONVENCIONAL ARROYO CULEBRO CUENCA MEDIA ALTA</t>
  </si>
  <si>
    <t>Baja ofertada</t>
  </si>
  <si>
    <t>TOTAL EJECUCIÓN POR CONTRATA</t>
  </si>
  <si>
    <t>(1) importe calculado con la suma del presupuesto en ejecución por contrata más las actuaciones no programadas en ejecución por contrata
(2) Conceptos cuyas cantidades son fijas y que no se ven afectadas por la baja ofertada</t>
  </si>
  <si>
    <t>Actuaciones no programadas en ejecución por contrata (2)</t>
  </si>
  <si>
    <t>Visados Proyecto y Dirección de Explotación (1)</t>
  </si>
  <si>
    <t xml:space="preserve">Bonificación por producción de energía (2): </t>
  </si>
  <si>
    <t>LOTE Nº I: GRUPO ARROYO CULEBRO</t>
  </si>
  <si>
    <t>EDAR ARROYO CULEBRO CB: MANTENIMIENTO PREVENTIVO</t>
  </si>
  <si>
    <t>Medición</t>
  </si>
  <si>
    <t>Repintado de elementos metálicos no galvanizados situados en la OBRA DE LLEGADA, mediante medios auxiliares, de acuerdo con las especificaciones de Canal de Isabel II, en la EDAR Arroyo Culebro Cuenca Baja.</t>
  </si>
  <si>
    <t>PV-CB-001</t>
  </si>
  <si>
    <t>PV-CB-002</t>
  </si>
  <si>
    <t>Repintado de elementos metálicos no galvanizados situados en PRETRATAMIENTO, mediante medios auxiliares, de acuerdo con las especificaciones de Canal de Isabel II, en la EDAR Arroyo Culebro Cuenca Baja.</t>
  </si>
  <si>
    <t>PV-CB-003</t>
  </si>
  <si>
    <t>PV-CB-004</t>
  </si>
  <si>
    <t>PV-CB-005</t>
  </si>
  <si>
    <t>PV-CB-006</t>
  </si>
  <si>
    <t>PV-CB-007</t>
  </si>
  <si>
    <t>PV-CB-008</t>
  </si>
  <si>
    <t>PV-CB-009</t>
  </si>
  <si>
    <t>PV-CB-010</t>
  </si>
  <si>
    <t>PV-CB-011</t>
  </si>
  <si>
    <t>PV-CB-012</t>
  </si>
  <si>
    <t>PV-CB-013</t>
  </si>
  <si>
    <t>PV-CB-014</t>
  </si>
  <si>
    <t>PV-CB-015</t>
  </si>
  <si>
    <t>PV-CB-016</t>
  </si>
  <si>
    <t>PV-CB-017</t>
  </si>
  <si>
    <t>PV-CB-018</t>
  </si>
  <si>
    <t>PV-CB-019</t>
  </si>
  <si>
    <t>PV-CB-020</t>
  </si>
  <si>
    <t>PV-CB-021</t>
  </si>
  <si>
    <t>PV-CB-022</t>
  </si>
  <si>
    <t>PV-CB-023</t>
  </si>
  <si>
    <t>PV-CB-024</t>
  </si>
  <si>
    <t>PV-CB-025</t>
  </si>
  <si>
    <t>PV-CB-026</t>
  </si>
  <si>
    <t>PV-CB-027</t>
  </si>
  <si>
    <t>PV-CB-028</t>
  </si>
  <si>
    <t>Mantenimiento preventivo, servicio cada 18.000 horas, de centrifugadora de ESPESAMIENTO Nº 1 marca ALFA LAVAL, modelo ALDEC G2100, en la EDAR Arroyo Culebro Cuenca Baja.</t>
  </si>
  <si>
    <t>PV-CB-029</t>
  </si>
  <si>
    <t>Mantenimiento preventivo, servicio cada 18.000 horas, de centrifugadora de ESPESAMIENTO Nº 2 marca ALFA LAVAL, modelo ALDEC G2100, en la EDAR Arroyo Culebro Cuenca Baja.</t>
  </si>
  <si>
    <t>PV-CB-030</t>
  </si>
  <si>
    <t>Mantenimiento preventivo, servicio cada 18.000 horas, de centrifugadora de ESPESAMIENTO Nº 3 marca ALFA LAVAL, modelo ALDEC G2100, en la EDAR Arroyo Culebro Cuenca Baja.</t>
  </si>
  <si>
    <t>PV-CB-031</t>
  </si>
  <si>
    <t>Mantenimiento preventivo, servicio cada 18.000 horas, de centrifugadora de ESPESAMIENTO Nº 4 marca ALFA LAVAL, modelo ALDEC G2100, en la EDAR Arroyo Culebro Cuenca Baja.</t>
  </si>
  <si>
    <t>PV-CB-032</t>
  </si>
  <si>
    <t>PV-CB-033</t>
  </si>
  <si>
    <t>PV-CB-034</t>
  </si>
  <si>
    <t>PV-CB-035</t>
  </si>
  <si>
    <t>PV-CB-036</t>
  </si>
  <si>
    <t>Mantenimiento preventivo, servicio cada 18.000 horas, de centrifugadora de DESHIDRATACION Nº 1 marca ALFA LAVAL, modelo ALDEC G270, en la EDAR Arroyo Culebro Cuenca Baja.</t>
  </si>
  <si>
    <t>PV-CB-037</t>
  </si>
  <si>
    <t>Mantenimiento preventivo, servicio cada 18.000 horas, de centrifugadora de DESHIDRATACION Nº 2 marca ALFA LAVAL, modelo ALDEC G270, en la EDAR Arroyo Culebro Cuenca Baja.</t>
  </si>
  <si>
    <t>PV-CB-038</t>
  </si>
  <si>
    <t>Mantenimiento preventivo, servicio cada 18.000 horas, de centrifugadora de DESHIDRATACION Nº 3 marca ALFA LAVAL, modelo ALDEC G270 en ña EDAR Arroyo Culebro Cuenca Baja.</t>
  </si>
  <si>
    <t>PV-CB-039</t>
  </si>
  <si>
    <t>Mantenimiento preventivo, servicio cada 18.000 horas, de centrifugadora de DESHIDRATACION Nº 4 marca ALFA LAVAL, modelo ALDEC G270, en la EDAR Arroyo Culebro Cuenca Baja.</t>
  </si>
  <si>
    <t>PV-CB-040</t>
  </si>
  <si>
    <t>PV-CB-041</t>
  </si>
  <si>
    <t>Mantenimiento preventivo Nivel I, trimestral, de turbocompresor 2, marca HV-TURBO, modelo KA 22S-GL225, Motor ABB (500 kW) en la EDAR Arroyo Culebro Cuenca Baja.</t>
  </si>
  <si>
    <t>PV-CB-042</t>
  </si>
  <si>
    <t>Mantenimiento preventivo Nivel I,  trimestral, de turbocompresor 3 marca HV-TURBO, modelo KA 22S-GL225, Motor ABB (630 kW) en la EDAR Arroyo Culebro Cuenca Baja.</t>
  </si>
  <si>
    <t>PV-CB-043</t>
  </si>
  <si>
    <t>PV-CB-044</t>
  </si>
  <si>
    <t>Mantenimiento preventivo Nivel I,  trimestral, de turbocompresor 5 marca HV-TURBO, modelo KA 22S-GL225, Motor ABB (630 kW) en la EDAR Arroyo Culebro Cuenca Baja.</t>
  </si>
  <si>
    <t>PV-CB-045</t>
  </si>
  <si>
    <t>Mantenimiento preventivo Nivel I,  trimestral, de turbocompresor 6 marca HV-TURBO, modelo KA 22S-GL225, Motor ABB (630 kW) en la EDAR Arroyo Culebro Cuenca Baja.</t>
  </si>
  <si>
    <t>PV-CB-046</t>
  </si>
  <si>
    <t>PV-CB-047</t>
  </si>
  <si>
    <t>PV-CB-048</t>
  </si>
  <si>
    <t>PV-CB-049</t>
  </si>
  <si>
    <t>PV-CB-050</t>
  </si>
  <si>
    <t>PV-CB-051</t>
  </si>
  <si>
    <t>PV-CB-052</t>
  </si>
  <si>
    <t>PV-CB-053</t>
  </si>
  <si>
    <t>PV-CB-054</t>
  </si>
  <si>
    <t>PV-CB-055</t>
  </si>
  <si>
    <t>PV-CB-056</t>
  </si>
  <si>
    <t>PV-CB-057</t>
  </si>
  <si>
    <t>PV-CB-058</t>
  </si>
  <si>
    <t>PV-CB-059</t>
  </si>
  <si>
    <t>PV-CB-060</t>
  </si>
  <si>
    <t>PV-CB-061</t>
  </si>
  <si>
    <t>PV-CB-062</t>
  </si>
  <si>
    <t>PV-CB-063</t>
  </si>
  <si>
    <t>PV-CB-064</t>
  </si>
  <si>
    <t>PV-CB-065</t>
  </si>
  <si>
    <t>PV-CB-066</t>
  </si>
  <si>
    <t>PV-CB-067</t>
  </si>
  <si>
    <t>PV-CB-068</t>
  </si>
  <si>
    <t>PV-CB-069</t>
  </si>
  <si>
    <t>PV-CB-070</t>
  </si>
  <si>
    <t>PV-CB-071</t>
  </si>
  <si>
    <t>PV-CB-072</t>
  </si>
  <si>
    <t>PV-CB-073</t>
  </si>
  <si>
    <t>PV-CB-074</t>
  </si>
  <si>
    <t>PV-CB-075</t>
  </si>
  <si>
    <t>PV-CB-076</t>
  </si>
  <si>
    <t>PV-CB-077</t>
  </si>
  <si>
    <t>Mantenimiento preventivo anual, de CALDERA Nº 1 marca YGNIS, modelo FBG 1160 y quemador marca WEISHAUPT, modelo GL7/1-DZD, en la EDAR Arroyo Culebro Cuenca Baja.</t>
  </si>
  <si>
    <t>PV-CB-078</t>
  </si>
  <si>
    <t>Mantenimiento preventivo anual, de CALDERA Nº 2 marca YGNIS, modelo FBG 1160 y quemador marca WEISHAUPT, modelo GL7/1-DZD, en la EDAR Arroyo Culebro Cuenca Baja.</t>
  </si>
  <si>
    <t>PV-CB-079</t>
  </si>
  <si>
    <t>Mantenimiento preventivo anual, de CALDERA Nº 3 marca YGNIS, modelo FBG 1160 y quemador marca WEISHAUPT, modelo GL7/1-DZD, en la EDAR Arroyo Culebro Cuenca Baja.</t>
  </si>
  <si>
    <t>PV-CB-080</t>
  </si>
  <si>
    <t>Mantenimiento preventivo anual, de CALDERA Nº 4 marca YGNIS, modelo FBG 1160 y quemador marca WEISHAUPT, modelo GL7/1-DZD, en la EDAR Arroyo Culebro Cuenca Baja.</t>
  </si>
  <si>
    <t>PV-CB-081</t>
  </si>
  <si>
    <t>Intervención tipo E1 en MOTOGENERADOR Nº 1, marca GUASCOR, tipo SFGLD 560, en la EDAR Arroyo Culebro Cuenca Baja.</t>
  </si>
  <si>
    <t>PV-CB-082</t>
  </si>
  <si>
    <t>Intervención tipo E1 en MOTOGENERADOR Nº 2, marca GUASCOR, tipo SFGLD 560, en la EDAR Arroyo Culebro Cuenca Baja.</t>
  </si>
  <si>
    <t>PV-CB-083</t>
  </si>
  <si>
    <t>Intervención tipo E1 en MOTOGENERADOR Nº 3, marca GUASCOR, tipo SFGLD 560, en la EDAR Arroyo Culebro Cuenca Baja.</t>
  </si>
  <si>
    <t>PV-CB-084</t>
  </si>
  <si>
    <t>Intervención tipo E2 en MOTOGENERADOR Nº 1, marca GUASCOR, tipo SFGLD 560, en la EDAR Arroyo Culebro Cuenca Baja.</t>
  </si>
  <si>
    <t>PV-CB-085</t>
  </si>
  <si>
    <t>Intervención tipo E2 en MOTOGENERADOR Nº 2, marca GUASCOR, tipo SFGLD 560, en la EDAR Arroyo Culebro Cuenca Baja.</t>
  </si>
  <si>
    <t>PV-CB-086</t>
  </si>
  <si>
    <t>Intervención tipo E2 en MOTOGENERADOR Nº 3, marca GUASCOR, tipo SFGLD 560, en la EDAR Arroyo Culebro Cuenca Baja.</t>
  </si>
  <si>
    <t>PV-CB-087</t>
  </si>
  <si>
    <t>Intervención tipo E3 en MOTOGENERADOR Nº 1, marca GUASCOR, tipo SFGLD 560, en la EDAR Arroyo Culebro Cuenca Baja.</t>
  </si>
  <si>
    <t>PV-CB-088</t>
  </si>
  <si>
    <t>Intervención tipo E3 en MOTOGENERADOR Nº 2, marca GUASCOR, tipo SFGLD 560, en la EDAR Arroyo Culebro Cuenca Baja.</t>
  </si>
  <si>
    <t>PV-CB-089</t>
  </si>
  <si>
    <t>Intervención tipo E3 en MOTOGENERADOR Nº 3, marca GUASCOR, tipo SFGLD 560, en la EDAR Arroyo Culebro Cuenca Baja.</t>
  </si>
  <si>
    <t>PV-CB-090</t>
  </si>
  <si>
    <t>Intervención tipo R1 en MOTOGENERADOR Nº 1, marca GUASCOR, tipo SFGLD 560, en la EDAR Arroyo Culebro Cuenca Baja.</t>
  </si>
  <si>
    <t>PV-CB-091</t>
  </si>
  <si>
    <t>Intervención tipo R1 en MOTOGENERADOR Nº 2, marca GUASCOR, tipo SFGLD 560, en la EDAR Arroyo Culebro Cuenca Baja.</t>
  </si>
  <si>
    <t>PV-CB-092</t>
  </si>
  <si>
    <t>Intervención tipo R1 en MOTOGENERADOR Nº 3, marca GUASCOR, tipo SFGLD 560, en la EDAR Arroyo Culebro Cuenca Baja.</t>
  </si>
  <si>
    <t>PV-CB-093</t>
  </si>
  <si>
    <t>Intervención tipo R2 en MOTOGENERADOR Nº 1, marca GUASCOR, tipo SFGLD 560, en la EDAR Arroyo Culebro Cuenca Baja.</t>
  </si>
  <si>
    <t>PV-CB-094</t>
  </si>
  <si>
    <t>Intervención tipo R2 en MOTOGENERADOR Nº 2, marca GUASCOR, tipo SFGLD 560, en la EDAR Arroyo Culebro Cuenca Baja.</t>
  </si>
  <si>
    <t>PV-CB-095</t>
  </si>
  <si>
    <t>Intervención tipo R2 en MOTOGENERADOR Nº 3, marca GUASCOR, tipo SFGLD 560, en la EDAR Arroyo Culebro Cuenca Baja.</t>
  </si>
  <si>
    <t>PV-CB-096</t>
  </si>
  <si>
    <t>Intervención tipo N1 en MOTOGENERADOR Nº 1, marca GUASCOR, tipo SFGLD 560, en la EDAR Arroyo Culebro Cuenca Baja.</t>
  </si>
  <si>
    <t>PV-CB-097</t>
  </si>
  <si>
    <t>Intervención tipo N1 en MOTOGENERADOR Nº 2, marca GUASCOR, tipo SFGLD 560, en la EDAR Arroyo Culebro Cuenca Baja.</t>
  </si>
  <si>
    <t>PV-CB-098</t>
  </si>
  <si>
    <t>Intervención tipo N1 en MOTOGENERADOR Nº 3, marca GUASCOR, tipo SFGLD 560, en la EDAR Arroyo Culebro Cuenca Baja.</t>
  </si>
  <si>
    <t>PV-CB-099</t>
  </si>
  <si>
    <t>PV-CB-100</t>
  </si>
  <si>
    <t>PV-CB-101</t>
  </si>
  <si>
    <t>PV-CB-102</t>
  </si>
  <si>
    <t>Mantenimiento preventivo, cada 25.200 horas, de ALTERNADOR Nº 1, marca LEROY SOMER, modelo LSA 50,1 M7 para motogenerador GUASCOR SFGLD 560, en la EDAR Arroyo Culebro Cuenca Baja.</t>
  </si>
  <si>
    <t>PV-CB-103</t>
  </si>
  <si>
    <t>Mantenimiento preventivo, cada 25.200 horas, de ALTERNADOR Nº 2, marca LEROY SOMER, modelo LSA 50,1 M7 para motogenerador GUASCOR SFGLD 560, en la EDAR Arroyo Culebro Cuenca Baja.</t>
  </si>
  <si>
    <t>PV-CB-104</t>
  </si>
  <si>
    <t>Mantenimiento preventivo, cada 25.200 horas, de ALTERNADOR Nº 3, marca LEROY SOMER, modelo LSA 50,1 M7 para motogenerador GUASCOR SFGLD 560, en la EDAR Arroyo Culebro Cuenca Baja.</t>
  </si>
  <si>
    <t>PV-CB-105</t>
  </si>
  <si>
    <t>PV-CB-106</t>
  </si>
  <si>
    <t>PV-CB-107</t>
  </si>
  <si>
    <t>PV-CB-108</t>
  </si>
  <si>
    <t>PV-CB-109</t>
  </si>
  <si>
    <t>PV-CB-110</t>
  </si>
  <si>
    <t>PV-CB-111</t>
  </si>
  <si>
    <t>Mantenimiento anual de INTERCAMBIADOR DE CALOR AGUA/FANGO Nº 1, apertura, limpieza y comprobación de estado de los elementos que lo componen incluyendo reparación o sustitución de aquellos que se encuentren en mal estado, en la EDAR Arroyo Culebro Cuenca Baja.</t>
  </si>
  <si>
    <t>PV-CB-112</t>
  </si>
  <si>
    <t>Mantenimiento anual de INTERCAMBIADOR DE CALOR AGUA/FANGO Nº 2, apertura, limpieza y comprobación de estado de los elementos que lo componen incluyendo reparación o sustitución de aquellos que se encuentren en mal estado, en la EDAR Arroyo Culebro Cuenca Baja.</t>
  </si>
  <si>
    <t>PV-CB-113</t>
  </si>
  <si>
    <t>Mantenimiento anual de INTERCAMBIADOR DE CALOR AGUA/FANGO Nº 3, apertura, limpieza y comprobación de estado de los elementos que lo componen incluyendo reparación o sustitución de aquellos que se encuentren en mal estado, en la EDAR Arroyo Culebro Cuenca Baja.</t>
  </si>
  <si>
    <t>PV-CB-114</t>
  </si>
  <si>
    <t>Mantenimiento anual de INTERCAMBIADOR DE CALOR AGUA/FANGO Nº 4, apertura, limpieza y comprobación de estado de los elementos que lo componen incluyendo reparación o sustitución de aquellos que se encuentren en mal estado, en la EDAR Arroyo Culebro Cuenca Baja.</t>
  </si>
  <si>
    <t>PV-CB-115</t>
  </si>
  <si>
    <t>Mantenimiento anual de INTERCAMBIADOR DE CALOR AGUA/FANGO Nº 5, apertura, limpieza y comprobación de estado de los elementos que lo componen incluyendo reparación o sustitución de aquellos que se encuentren en mal estado, en la EDAR Arroyo Culebro Cuenca Baja.</t>
  </si>
  <si>
    <t>PV-CB-116</t>
  </si>
  <si>
    <t>Mantenimiento anual de INTERCAMBIADOR DE CALOR AGUA/FANGO Nº 6, apertura, limpieza y comprobación de estado de los elementos que lo componen incluyendo reparación o sustitución de aquellos que se encuentren en mal estado, en la EDAR Arroyo Culebro Cuenca Baja.</t>
  </si>
  <si>
    <t>PV-CB-117</t>
  </si>
  <si>
    <t>PV-CB-118</t>
  </si>
  <si>
    <t>PV-CB-119</t>
  </si>
  <si>
    <t>PV-CB-120</t>
  </si>
  <si>
    <t>PV-CB-121</t>
  </si>
  <si>
    <t>Mantenimiento preventivo anual, de FILTRO MALLA de 100 mm, marca STF, modelo FMA 2010, en la EDAR Arroyo Culebro Cuenca Baja.</t>
  </si>
  <si>
    <t>PV-CB-122</t>
  </si>
  <si>
    <t>Mantenimiento preventivo anual, de FILTRO MALLA A de 20 mm, marca STF, modelo FMA 2010, en la EDAR Arroyo Culebro Cuenca Baja.</t>
  </si>
  <si>
    <t>PV-CB-123</t>
  </si>
  <si>
    <t>Mantenimiento preventivo anual, de FILTRO MALLA B de 20 mm, marca STF, modelo FMA 2010, en la EDAR Arroyo Culebro Cuenca Baja.</t>
  </si>
  <si>
    <t>PV-CB-124</t>
  </si>
  <si>
    <t>Mantenimiento preventivo anual de REACTOR DE LUZ ULTRAVIOLETA de cámara cerrada, marca TROJAN, modelo UV LOGIC 08AL20, en la EDAR Arroyo Culebro Cuenca Baja.</t>
  </si>
  <si>
    <t>PV-CB-125</t>
  </si>
  <si>
    <t>Mantenimiento preventivo anual de COMPUERTAS, comprobación de estanqueidad, estado de guías, tornillo sinfín, tablero y demás elementos que lo componen, incluyendo reparación o sustitución de aquellos que se encuentren en mal estado, en la EDAR Arroyo Culebro Cuenca Baja.</t>
  </si>
  <si>
    <t>PV-CB-126</t>
  </si>
  <si>
    <t>EDAR ARROYO CULEBRO CB: MANTENIMIENTO PREDICTIVO</t>
  </si>
  <si>
    <t>PD-CB-001</t>
  </si>
  <si>
    <t>PD-CB-002</t>
  </si>
  <si>
    <t>PD-CB-003</t>
  </si>
  <si>
    <t>PD-CB-004</t>
  </si>
  <si>
    <t>PD-CB-005</t>
  </si>
  <si>
    <t>PD-CB-006</t>
  </si>
  <si>
    <t>PD-CB-007</t>
  </si>
  <si>
    <t>PD-CB-008</t>
  </si>
  <si>
    <t>PD-CB-009</t>
  </si>
  <si>
    <t>PD-CB-010</t>
  </si>
  <si>
    <t>PD-CB-011</t>
  </si>
  <si>
    <t>PD-CB-012</t>
  </si>
  <si>
    <t>PD-CB-013</t>
  </si>
  <si>
    <t>PD-CB-014</t>
  </si>
  <si>
    <t>PD-CB-015</t>
  </si>
  <si>
    <t>PD-CB-016</t>
  </si>
  <si>
    <t>PD-CB-017</t>
  </si>
  <si>
    <t>PD-CB-018</t>
  </si>
  <si>
    <t>PD-CB-019</t>
  </si>
  <si>
    <t>PD-CB-020</t>
  </si>
  <si>
    <t>PD-CB-021</t>
  </si>
  <si>
    <t>PD-CB-022</t>
  </si>
  <si>
    <t>PD-CB-023</t>
  </si>
  <si>
    <t>PD-CB-024</t>
  </si>
  <si>
    <t>PD-CB-025</t>
  </si>
  <si>
    <t>PD-CB-026</t>
  </si>
  <si>
    <t>PD-CB-027</t>
  </si>
  <si>
    <t>PD-CB-028</t>
  </si>
  <si>
    <t>PD-CB-029</t>
  </si>
  <si>
    <t>PD-CB-030</t>
  </si>
  <si>
    <t>PD-CB-031</t>
  </si>
  <si>
    <t>PD-CB-032</t>
  </si>
  <si>
    <t>PD-CB-033</t>
  </si>
  <si>
    <t>PD-CB-034</t>
  </si>
  <si>
    <t>PD-CB-035</t>
  </si>
  <si>
    <t>PD-CB-036</t>
  </si>
  <si>
    <t>PD-CB-037</t>
  </si>
  <si>
    <t>PD-CB-038</t>
  </si>
  <si>
    <t>PD-CB-039</t>
  </si>
  <si>
    <t>PD-CB-040</t>
  </si>
  <si>
    <t>PD-CB-041</t>
  </si>
  <si>
    <t>PD-CB-042</t>
  </si>
  <si>
    <t>PD-CB-043</t>
  </si>
  <si>
    <t>PD-CB-044</t>
  </si>
  <si>
    <t>Realización de análisis semestral de muestra de aceite en TURBOCOMPRESOR Nº 1, en la EDAR Arroyo Culebro Cuenca Baja.</t>
  </si>
  <si>
    <t>PD-CB-045</t>
  </si>
  <si>
    <t>Realización de análisis semestral de muestra de aceite en TURBOCOMPRESOR Nº 2, en la EDAR Arroyo Culebro Cuenca Baja.</t>
  </si>
  <si>
    <t>PD-CB-046</t>
  </si>
  <si>
    <t>Realización de análisis semestral de muestra de aceite en TURBOCOMPRESOR Nº 3, en la EDAR Arroyo Culebro Cuenca Baja.</t>
  </si>
  <si>
    <t>Realización de análisis semestral de muestra de aceite en TURBOCOMPRESOR Nº 4, en la EDAR Arroyo Culebro Cuenca Baja.</t>
  </si>
  <si>
    <t>Realización de análisis semestral de muestra de aceite en TURBOCOMPRESOR Nº 5, en la EDAR Arroyo Culebro Cuenca Baja.</t>
  </si>
  <si>
    <t>Realización de análisis semestral de muestra de aceite en TURBOCOMPRESOR Nº 6, en la EDAR Arroyo Culebro Cuenca Baja.</t>
  </si>
  <si>
    <t>Realización de análisis semestral de muestra de aceite en centrifugadora de ESPESAMIENTO Nº 1, en la EDAR Arroyo Culebro Cuenca Baja.</t>
  </si>
  <si>
    <t>Realización de análisis semestral de muestra de aceite en centrifugadora de ESPESAMIENTO Nº 2, en la EDAR Arroyo Culebro Cuenca Baja.</t>
  </si>
  <si>
    <t>Realización de análisis semestral de muestra de aceite en centrifugadora de ESPESAMIENTO Nº 3, en la EDAR Arroyo Culebro Cuenca Baja.</t>
  </si>
  <si>
    <t>Realización de análisis semestral de muestra de aceite en centrifugadora de ESPESAMIENTO Nº 4, en la EDAR Arroyo Culebro Cuenca Baja.</t>
  </si>
  <si>
    <t>Realización de análisis semestral de muestra de aceite en centrifugadora de DESHIDRATACIÓN Nº 1, en la EDAR Arroyo Culebro Cuenca Baja.</t>
  </si>
  <si>
    <t>Realización de análisis semestral de muestra de aceite en centrifugadora de DESHIDRATACIÓN Nº 2, en la EDAR Arroyo Culebro Cuenca Baja.</t>
  </si>
  <si>
    <t>Realización de análisis semestral de muestra de aceite en centrifugadora de DESHIDRATACIÓN Nº 3, en la EDAR Arroyo Culebro Cuenca Baja.</t>
  </si>
  <si>
    <t>Realización de análisis semestral de muestra de aceite en centrifugadora de DESHIDRATACIÓN Nº 4, en la EDAR Arroyo Culebro Cuenca Baja.</t>
  </si>
  <si>
    <t>EDAR ARROYO CULEBRO CB: MANTENIMIENTO METROLÓGICO</t>
  </si>
  <si>
    <t>ME-CB-001</t>
  </si>
  <si>
    <t>ME-CB-002</t>
  </si>
  <si>
    <t>Calibración anual de equipo de laboratorio, en la EDAR Arroyo Culebro Cuenca Baja. BALANZA ANALÍTICA.</t>
  </si>
  <si>
    <t>ME-CB-003</t>
  </si>
  <si>
    <t>Calibración anual de equipo de laboratorio, en la EDAR Arroyo Culebro Cuenca Baja. ESPECTROFOTÓMETRO.</t>
  </si>
  <si>
    <t>ME-CB-004</t>
  </si>
  <si>
    <t>Verificación anual de equipo de laboratorio, en la EDAR Arroyo Culebro Cuenca Baja. ESTUFA.</t>
  </si>
  <si>
    <t>ME-CB-005</t>
  </si>
  <si>
    <t xml:space="preserve">Verificación anual de equipo de laboratorio, en la EDAR Arroyo Culebro Cuenca Baja. INCUBADOR DE DBO.  </t>
  </si>
  <si>
    <t>ME-CB-006</t>
  </si>
  <si>
    <t xml:space="preserve">Verificación anual de equipo de laboratorio, en la EDAR Arroyo Culebro Cuenca Baja. HORNO MUFLA. </t>
  </si>
  <si>
    <t>ME-CB-007</t>
  </si>
  <si>
    <t>ME-CB-008</t>
  </si>
  <si>
    <t>ME-CB-009</t>
  </si>
  <si>
    <t>ME-CB-010</t>
  </si>
  <si>
    <t>Verificación anual de phmetro AGUA BRUTA, en la EDAR Arroyo Culebro Cuenca Baja.</t>
  </si>
  <si>
    <t>ME-CB-011</t>
  </si>
  <si>
    <t>Verificación anual de phmetro y temperatura RECIRCULACIÓN FANGOS DIGESTOR Nº 4, en la EDAR Arroyo Culebro Cuenca Baja.</t>
  </si>
  <si>
    <t>ME-CB-012</t>
  </si>
  <si>
    <t>Verificación anual de phmetro y temperatura RECIRCULACIÓN FANGOS DIGESTOR Nº 5, en la EDAR Arroyo Culebro Cuenca Baja.</t>
  </si>
  <si>
    <t>ME-CB-013</t>
  </si>
  <si>
    <t>Verificación anual de phmetro y temperatura RECIRCULACIÓN FANGOS DIGESTOR Nº 6, en la EDAR Arroyo Culebro Cuenca Baja.</t>
  </si>
  <si>
    <t>ME-CB-014</t>
  </si>
  <si>
    <t>Verificación anual de oxímetro, en la EDAR Arroyo Culebro Cuenca Baja. REACTOR BIOLÓGICO ETAPA B CB1-1.</t>
  </si>
  <si>
    <t>ME-CB-015</t>
  </si>
  <si>
    <t>Verificación anual de oxímetro, en la EDAR Arroyo Culebro Cuenca Baja. REACTOR BIOLÓGICO ETAPA B CB1-2.</t>
  </si>
  <si>
    <t>ME-CB-016</t>
  </si>
  <si>
    <t>Verificación anual de oxímetro, en la EDAR Arroyo Culebro Cuenca Baja. REACTOR BIOLÓGICO ETAPA B CB2-1.</t>
  </si>
  <si>
    <t>ME-CB-017</t>
  </si>
  <si>
    <t>Verificación anual de oxímetro, en la EDAR Arroyo Culebro Cuenca Baja. REACTOR BIOLÓGICO ETAPA B CB2-2.</t>
  </si>
  <si>
    <t>ME-CB-018</t>
  </si>
  <si>
    <t>Verificación anual de oxímetro, en la EDAR Arroyo Culebro Cuenca Baja. REACTOR BIOLÓGICO ETAPA B CB3-1.</t>
  </si>
  <si>
    <t>ME-CB-019</t>
  </si>
  <si>
    <t>Verificación anual de oxímetro, en la EDAR Arroyo Culebro Cuenca Baja. REACTOR BIOLÓGICO ETAPA B CB3-2.</t>
  </si>
  <si>
    <t>ME-CB-020</t>
  </si>
  <si>
    <t>Verificación anual de oxímetro, en la EDAR Arroyo Culebro Cuenca Baja. REACTOR BIOLÓGICO ETAPA B CB4-1.</t>
  </si>
  <si>
    <t>ME-CB-021</t>
  </si>
  <si>
    <t>Verificación anual de oxímetro, en la EDAR Arroyo Culebro Cuenca Baja. REACTOR BIOLÓGICO ETAPA B CB4-2.</t>
  </si>
  <si>
    <t>ME-CB-022</t>
  </si>
  <si>
    <t>Verificación anual de oxímetro, en la EDAR Arroyo Culebro Cuenca Baja. REACTOR BIOLÓGICO ETAPA B CB5-1.</t>
  </si>
  <si>
    <t>ME-CB-023</t>
  </si>
  <si>
    <t>Verificación anual de oxímetro, en la EDAR Arroyo Culebro Cuenca Baja. REACTOR BIOLÓGICO ETAPA B CB5-2.</t>
  </si>
  <si>
    <t>ME-CB-024</t>
  </si>
  <si>
    <t>Verificación anual de oxímetro, en la EDAR Arroyo Culebro Cuenca Baja. REACTOR BIOLÓGICO ETAPA B CB6-1.</t>
  </si>
  <si>
    <t>ME-CB-025</t>
  </si>
  <si>
    <t>Verificación anual de oxímetro, en la EDAR Arroyo Culebro Cuenca Baja. REACTOR BIOLÓGICO ETAPA B CB6-2.</t>
  </si>
  <si>
    <t>ME-CB-026</t>
  </si>
  <si>
    <t>Verificación anual de oxímetro, en la EDAR Arroyo Culebro Cuenca Baja. REACTOR BIOLÓGICO ETAPA B CB7-1.</t>
  </si>
  <si>
    <t>ME-CB-027</t>
  </si>
  <si>
    <t>Verificación anual de oxímetro, en la EDAR Arroyo Culebro Cuenca Baja. REACTOR BIOLÓGICO ETAPA B CB7-2.</t>
  </si>
  <si>
    <t>ME-CB-028</t>
  </si>
  <si>
    <t>Verificación anual de oxímetro, en la EDAR Arroyo Culebro Cuenca Baja. REACTOR BIOLÓGICO ETAPA B CB8-1.</t>
  </si>
  <si>
    <t>ME-CB-029</t>
  </si>
  <si>
    <t>Verificación anual de oxímetro, en la EDAR Arroyo Culebro Cuenca Baja. REACTOR BIOLÓGICO ETAPA B CB8-2.</t>
  </si>
  <si>
    <t>ME-CB-030</t>
  </si>
  <si>
    <t>ME-CB-031</t>
  </si>
  <si>
    <t>ME-CB-032</t>
  </si>
  <si>
    <t>ME-CB-033</t>
  </si>
  <si>
    <t>ME-CB-034</t>
  </si>
  <si>
    <t>ME-CB-035</t>
  </si>
  <si>
    <t>ME-CB-036</t>
  </si>
  <si>
    <t>ME-CB-037</t>
  </si>
  <si>
    <t>ME-CB-038</t>
  </si>
  <si>
    <t>ME-CB-039</t>
  </si>
  <si>
    <t>Verificación anual de sonda ORP BIOLÓGICO Nº 1, en la EDAR Arroyo Culebro Cuenca Baja.</t>
  </si>
  <si>
    <t>ME-CB-040</t>
  </si>
  <si>
    <t>Verificación anual de sonda ORP BIOLÓGICO Nº 2, en la EDAR Arroyo Culebro Cuenca Baja.</t>
  </si>
  <si>
    <t>ME-CB-041</t>
  </si>
  <si>
    <t>Verificación anual de sonda ORP BIOLÓGICO Nº 3, en la EDAR Arroyo Culebro Cuenca Baja.</t>
  </si>
  <si>
    <t>ME-CB-042</t>
  </si>
  <si>
    <t>Verificación anual de sonda ORP BIOLÓGICO Nº 4, en la EDAR Arroyo Culebro Cuenca Baja.</t>
  </si>
  <si>
    <t>ME-CB-043</t>
  </si>
  <si>
    <t>Verificación anual de sonda ORP BIOLÓGICO Nº 5, en la EDAR Arroyo Culebro Cuenca Baja.</t>
  </si>
  <si>
    <t>ME-CB-044</t>
  </si>
  <si>
    <t>Verificación anual de sonda ORP BIOLÓGICO Nº 6, en la EDAR Arroyo Culebro Cuenca Baja.</t>
  </si>
  <si>
    <t>ME-CB-045</t>
  </si>
  <si>
    <t>Verificación anual de sonda ORP BIOLÓGICO Nº 7, en la EDAR Arroyo Culebro Cuenca Baja.</t>
  </si>
  <si>
    <t>ME-CB-046</t>
  </si>
  <si>
    <t>Verificación anual de sonda ORP BIOLÓGICO Nº 8, en la EDAR Arroyo Culebro Cuenca Baja.</t>
  </si>
  <si>
    <t>ME-CB-047</t>
  </si>
  <si>
    <t>ME-CB-048</t>
  </si>
  <si>
    <t>ME-CB-049</t>
  </si>
  <si>
    <t>ME-CB-050</t>
  </si>
  <si>
    <t>ME-CB-051</t>
  </si>
  <si>
    <t>ME-CB-052</t>
  </si>
  <si>
    <t>ME-CB-053</t>
  </si>
  <si>
    <t>ME-CB-054</t>
  </si>
  <si>
    <t>ME-CB-055</t>
  </si>
  <si>
    <t>ME-CB-056</t>
  </si>
  <si>
    <t>ME-CB-057</t>
  </si>
  <si>
    <t>ME-CB-058</t>
  </si>
  <si>
    <t>ME-CB-059</t>
  </si>
  <si>
    <t>ME-CB-060</t>
  </si>
  <si>
    <t>ME-CB-061</t>
  </si>
  <si>
    <t>ME-CB-062</t>
  </si>
  <si>
    <t>ME-CB-063</t>
  </si>
  <si>
    <t>ME-CB-064</t>
  </si>
  <si>
    <t>ME-CB-065</t>
  </si>
  <si>
    <t>ME-CB-066</t>
  </si>
  <si>
    <t>ME-CB-067</t>
  </si>
  <si>
    <t>ME-CB-068</t>
  </si>
  <si>
    <t>ME-CB-069</t>
  </si>
  <si>
    <t>ME-CB-070</t>
  </si>
  <si>
    <t>ME-CB-071</t>
  </si>
  <si>
    <t>ME-CB-072</t>
  </si>
  <si>
    <t>ME-CB-073</t>
  </si>
  <si>
    <t>ME-CB-074</t>
  </si>
  <si>
    <t>Verificación bienal de caudalímetro electromagnético RECIRCULACIÓN BIOLÓGICO ETAPA A, en la EDAR Arroyo Culebro Cuenca Baja.</t>
  </si>
  <si>
    <t>ME-CB-075</t>
  </si>
  <si>
    <t>Verificación bienal de caudalímetro electromagnético ENTRADA BIOLOGICO ETAPA B, en la EDAR Arroyo Culebro Cuenca Baja.</t>
  </si>
  <si>
    <t>ME-CB-076</t>
  </si>
  <si>
    <t>Verificación bienal de caudalímetro electromagnético RECIRCULACIÓN FANGOS SECUNDARIOS BIOLOGICO ETAPA B LINEA Nº 1, en la EDAR Arroyo Culebro Cuenca Baja.</t>
  </si>
  <si>
    <t>ME-CB-077</t>
  </si>
  <si>
    <t>Verificación bienal de caudalímetro electromagnético RECIRCULACIÓN FANGOS SECUNDARIOS BIOLOGICO ETAPA B LINEA Nº 2, en la EDAR Arroyo Culebro Cuenca Baja.</t>
  </si>
  <si>
    <t>ME-CB-078</t>
  </si>
  <si>
    <t>Verificación bienal de caudalímetro electromagnético RECIRCULACIÓN FANGOS SECUNDARIOS BIOLOGICO ETAPA B LINEA Nº 3, en la EDAR Arroyo Culebro Cuenca Baja.</t>
  </si>
  <si>
    <t>ME-CB-079</t>
  </si>
  <si>
    <t>Verificación bienal de caudalímetro electromagnético RECIRCULACIÓN FANGOS SECUNDARIOS BIOLOGICO ETAPA B LINEA Nº 4, en la EDAR Arroyo Culebro Cuenca Baja.</t>
  </si>
  <si>
    <t>ME-CB-080</t>
  </si>
  <si>
    <t>Verificación bienal de caudalímetro electromagnético RECIRCULACIÓN FANGOS SECUNDARIOS BIOLOGICO ETAPA B LINEA Nº 5, en la EDAR Arroyo Culebro Cuenca Baja.</t>
  </si>
  <si>
    <t>ME-CB-081</t>
  </si>
  <si>
    <t>Verificación bienal de caudalímetro electromagnético RECIRCULACIÓN FANGOS SECUNDARIOS BIOLOGICO ETAPA B LINEA Nº 6, en la EDAR Arroyo Culebro Cuenca Baja.</t>
  </si>
  <si>
    <t>ME-CB-082</t>
  </si>
  <si>
    <t>Verificación bienal de caudalímetro electromagnético RECIRCULACIÓN FANGOS SECUNDARIOS BIOLOGICO ETAPA B LINEA Nº 7, en la EDAR Arroyo Culebro Cuenca Baja.</t>
  </si>
  <si>
    <t>ME-CB-083</t>
  </si>
  <si>
    <t>Verificación bienal de caudalímetro electromagnético RECIRCULACIÓN FANGOS SECUNDARIOS BIOLOGICO ETAPA B LINEA Nº 8, en la EDAR Arroyo Culebro Cuenca Baja.</t>
  </si>
  <si>
    <t>ME-CB-084</t>
  </si>
  <si>
    <t>Verificación bienal de caudalímetro electromagnético REGULACIÓN A TANQUE DE TORMENTAS, en la EDAR Arroyo Culebro Cuenca Baja.</t>
  </si>
  <si>
    <t>ME-CB-085</t>
  </si>
  <si>
    <t>Verificación bienal de caudalímetro electromagnético ENTRADA BIOLÓGICO ETAPA A, en la EDAR Arroyo Culebro Cuenca Baja.</t>
  </si>
  <si>
    <t>ME-CB-086</t>
  </si>
  <si>
    <t>Verificación bienal de caudalímetro electromagnético BY-PASS DECANTACIÓN PRIMARIA, en la EDAR Arroyo Culebro Cuenca Baja.</t>
  </si>
  <si>
    <t>ME-CB-087</t>
  </si>
  <si>
    <t>Verificación bienal de caudalímetro electromagnético FANGOS PRIMARIOS TANQUE TORMENTAS, en la EDAR Arroyo Culebro Cuenca Baja.</t>
  </si>
  <si>
    <t>ME-CB-088</t>
  </si>
  <si>
    <t>Verificación bienal de caudalímetro electromagnético PURGA Nº 1 FANGOS PRIMARIOS DECANTADORES, en la EDAR Arroyo Culebro Cuenca Baja.</t>
  </si>
  <si>
    <t>ME-CB-089</t>
  </si>
  <si>
    <t>Verificación bienal de caudalímetro electromagnético PURGA Nº 2 FANGOS PRIMARIOS DECANTADORES, en la EDAR Arroyo Culebro Cuenca Baja.</t>
  </si>
  <si>
    <t>ME-CB-090</t>
  </si>
  <si>
    <t>Verificación bienal de caudalímetro electromagnético FANGOS EN EXCESO CENTRÍFUGA DE ESPESAMIENTO Nº 1, en la EDAR Arroyo Culebro Cuenca Baja.</t>
  </si>
  <si>
    <t>ME-CB-091</t>
  </si>
  <si>
    <t>Verificación bienal de caudalímetro electromagnético FANGOS EN EXCESO CENTRÍFUGA DE ESPESAMIENTO Nº 2, en la EDAR Arroyo Culebro Cuenca Baja.</t>
  </si>
  <si>
    <t>ME-CB-092</t>
  </si>
  <si>
    <t>Verificación bienal de caudalímetro electromagnético FANGOS EN EXCESO CENTRÍFUGA DE ESPESAMIENTO Nº 3, en la EDAR Arroyo Culebro Cuenca Baja.</t>
  </si>
  <si>
    <t>ME-CB-093</t>
  </si>
  <si>
    <t>Verificación bienal de caudalímetro electromagnético FANGOS EN EXCESO CENTRÍFUGA DE ESPESAMIENTO Nº 4, en la EDAR Arroyo Culebro Cuenca Baja.</t>
  </si>
  <si>
    <t>ME-CB-094</t>
  </si>
  <si>
    <t>Verificación bienal de caudalímetro electromagnético CAUDAL FANGO ESPESADO PRIMARIO A HOMOGENEIZACIÓN, en la EDAR Arroyo Culebro Cuenca Baja.</t>
  </si>
  <si>
    <t>ME-CB-095</t>
  </si>
  <si>
    <t>Verificación bienal de caudalímetro electromagnético CAUDAL FANGOS A DIGESTOR Nº 1, en la EDAR Arroyo Culebro Cuenca Baja.</t>
  </si>
  <si>
    <t>ME-CB-096</t>
  </si>
  <si>
    <t>Verificación bienal de caudalímetro electromagnético CAUDAL FANGOS A DIGESTOR Nº 2, en la EDAR Arroyo Culebro Cuenca Baja.</t>
  </si>
  <si>
    <t>ME-CB-097</t>
  </si>
  <si>
    <t>Verificación bienal de caudalímetro electromagnético CAUDAL FANGOS A DIGESTOR Nº 3, en la EDAR Arroyo Culebro Cuenca Baja.</t>
  </si>
  <si>
    <t>ME-CB-098</t>
  </si>
  <si>
    <t>Verificación bienal de caudalímetro electromagnético CAUDAL FANGOS A DIGESTOR Nº 4, en la EDAR Arroyo Culebro Cuenca Baja.</t>
  </si>
  <si>
    <t>ME-CB-099</t>
  </si>
  <si>
    <t>Verificación bienal de caudalímetro electromagnético CAUDAL FANGOS A DIGESTOR Nº 5, en la EDAR Arroyo Culebro Cuenca Baja.</t>
  </si>
  <si>
    <t>ME-CB-100</t>
  </si>
  <si>
    <t>Verificación bienal de caudalímetro electromagnético CAUDAL FANGOS A DIGESTOR Nº 6, en la EDAR Arroyo Culebro Cuenca Baja.</t>
  </si>
  <si>
    <t>ME-CB-101</t>
  </si>
  <si>
    <t>Verificación bienal de caudalímetro electromagnético CAUDAL FANGO DIGESTIÓN A TAMPÓN, en la EDAR Arroyo Culebro Cuenca Baja.</t>
  </si>
  <si>
    <t>ME-CB-102</t>
  </si>
  <si>
    <t>Verificación bienal de caudalímetro electromagnético CAUDAL FANGOS A CENTRÍFUGA DESHIDRATACIÓN Nº 1, en la EDAR Arroyo Culebro Cuenca Baja.</t>
  </si>
  <si>
    <t>ME-CB-103</t>
  </si>
  <si>
    <t>Verificación bienal de caudalímetro electromagnético CAUDAL FANGOS A CENTRÍFUGA DESHIDRATACIÓN Nº 2, en la EDAR Arroyo Culebro Cuenca Baja.</t>
  </si>
  <si>
    <t>ME-CB-104</t>
  </si>
  <si>
    <t>Verificación bienal de caudalímetro electromagnético CAUDAL FANGOS A CENTRÍFUGA DESHIDRATACIÓN Nº 3, en la EDAR Arroyo Culebro Cuenca Baja.</t>
  </si>
  <si>
    <t>ME-CB-105</t>
  </si>
  <si>
    <t>Verificación bienal de caudalímetro electromagnético CAUDAL FANGOS A CENTRÍFUGA DESHIDRATACIÓN Nº 4, en la EDAR Arroyo Culebro Cuenca Baja.</t>
  </si>
  <si>
    <t>ME-CB-106</t>
  </si>
  <si>
    <t>Verificación bienal de caudalímetro electromagnético CAUDAL AGUA TRATADA, en la EDAR Arroyo Culebro Cuenca Baja.</t>
  </si>
  <si>
    <t>ME-CB-107</t>
  </si>
  <si>
    <t>Verificación bienal de caudalímetro electromagnético CAUDAL CLORURO FÉRRICO A BIOLÓGICO Nº 1, en la EDAR Arroyo Culebro Cuenca Baja.</t>
  </si>
  <si>
    <t>ME-CB-108</t>
  </si>
  <si>
    <t>Verificación bienal de caudalímetro electromagnético CAUDAL CLORURO FÉRRICO A BIOLÓGICO Nº 2, en la EDAR Arroyo Culebro Cuenca Baja.</t>
  </si>
  <si>
    <t>ME-CB-109</t>
  </si>
  <si>
    <t>Verificación bienal de caudalímetro electromagnético CAUDAL CLORURO FÉRRICO A BIOLÓGICO Nº 3, en la EDAR Arroyo Culebro Cuenca Baja.</t>
  </si>
  <si>
    <t>ME-CB-110</t>
  </si>
  <si>
    <t>Verificación bienal de caudalímetro electromagnético CAUDAL CLORURO FÉRRICO A BIOLÓGICO Nº 4, en la EDAR Arroyo Culebro Cuenca Baja.</t>
  </si>
  <si>
    <t>ME-CB-111</t>
  </si>
  <si>
    <t>Verificación bienal de caudalímetro electromagnético CAUDAL AGUA INDUSTRIAL, en la EDAR Arroyo Culebro Cuenca Baja.</t>
  </si>
  <si>
    <t>ME-CB-112</t>
  </si>
  <si>
    <t>Verificación bienal de caudalímetro electromagnético CAUDAL SUSTRATO A DIGESTOR Nº 4, en la EDAR Arroyo Culebro Cuenca Baja.</t>
  </si>
  <si>
    <t>ME-CB-113</t>
  </si>
  <si>
    <t>Verificación bienal de caudalímetro electromagnético CAUDAL SUSTRATO A DIGESTOR Nº 5, en la EDAR Arroyo Culebro Cuenca Baja.</t>
  </si>
  <si>
    <t>ME-CB-114</t>
  </si>
  <si>
    <t>Verificación bienal de caudalímetro ultrasónico CAUDAL BIOGÁS DIGESTOR Nº 4, en la EDAR Arroyo Culebro Cuenca Baja.</t>
  </si>
  <si>
    <t>ME-CB-115</t>
  </si>
  <si>
    <t>Verificación bienal de caudalímetro ultrasónico CAUDAL BIOGÁS DIGESTOR Nº 5, en la EDAR Arroyo Culebro Cuenca Baja.</t>
  </si>
  <si>
    <t>ME-CB-116</t>
  </si>
  <si>
    <t>Verificación bienal de caudalímetro ultrasónico CAUDAL BIOGÁS DIGESTOR Nº 6, en la EDAR Arroyo Culebro Cuenca Baja.</t>
  </si>
  <si>
    <t>ME-CB-117</t>
  </si>
  <si>
    <t>Verificación bienal de caudalímetro másico, en la EDAR Arroyo Culebro Cuenca Baja.CAUDAL AIRE BIOLÓGICO ETAPA B LINEA Nº 1.</t>
  </si>
  <si>
    <t>ME-CB-118</t>
  </si>
  <si>
    <t>Verificación bienal de caudalímetro másico, en la EDAR Arroyo Culebro Cuenca Baja.CAUDAL AIRE BIOLÓGICO ETAPA B LINEA Nº 2.</t>
  </si>
  <si>
    <t>ME-CB-119</t>
  </si>
  <si>
    <t>Verificación bienal de caudalímetro másico, en la EDAR Arroyo Culebro Cuenca Baja.CAUDAL AIRE BIOLÓGICO ETAPA B LINEA Nº 3.</t>
  </si>
  <si>
    <t>ME-CB-120</t>
  </si>
  <si>
    <t>Verificación bienal de caudalímetro másico, en la EDAR Arroyo Culebro Cuenca Baja.CAUDAL AIRE BIOLÓGICO ETAPA B LINEA Nº 4.</t>
  </si>
  <si>
    <t>ME-CB-121</t>
  </si>
  <si>
    <t>Verificación bienal de caudalímetro másico, en la EDAR Arroyo Culebro Cuenca Baja.CAUDAL AIRE BIOLÓGICO ETAPA B LINEA Nº 5.</t>
  </si>
  <si>
    <t>ME-CB-122</t>
  </si>
  <si>
    <t>Verificación bienal de caudalímetro másico, en la EDAR Arroyo Culebro Cuenca Baja.CAUDAL AIRE BIOLÓGICO ETAPA B LINEA Nº 6.</t>
  </si>
  <si>
    <t>ME-CB-123</t>
  </si>
  <si>
    <t>Verificación bienal de caudalímetro másico, en la EDAR Arroyo Culebro Cuenca Baja.CAUDAL AIRE BIOLÓGICO ETAPA B LINEA Nº 7.</t>
  </si>
  <si>
    <t>ME-CB-124</t>
  </si>
  <si>
    <t>Verificación bienal de caudalímetro másico, en la EDAR Arroyo Culebro Cuenca Baja.CAUDAL AIRE BIOLÓGICO ETAPA B LINEA Nº 8.</t>
  </si>
  <si>
    <t>ME-CB-125</t>
  </si>
  <si>
    <t>Verificación bienal de caudalímetro másico, en la EDAR Arroyo Culebro Cuenca Baja. CAUDAL GAS A CALDERA Nº 1.</t>
  </si>
  <si>
    <t>ME-CB-126</t>
  </si>
  <si>
    <t>Verificación bienal de caudalímetro másico, en la EDAR Arroyo Culebro Cuenca Baja. CAUDAL GAS A CALDERA Nº 2.</t>
  </si>
  <si>
    <t>ME-CB-127</t>
  </si>
  <si>
    <t>Verificación bienal de caudalímetro másico, en la EDAR Arroyo Culebro Cuenca Baja. CAUDAL GAS A CALDERA Nº 3.</t>
  </si>
  <si>
    <t>ME-CB-128</t>
  </si>
  <si>
    <t>Verificación bienal de caudalímetro másico, en la EDAR Arroyo Culebro Cuenca Baja. CAUDAL GAS A CALDERA Nº 4.</t>
  </si>
  <si>
    <t>ME-CB-129</t>
  </si>
  <si>
    <t>Verificación bienal de caudalímetro másico, en la EDAR Arroyo Culebro Cuenca Baja. CAUDAL GAS A CALDERAS.</t>
  </si>
  <si>
    <t>ME-CB-130</t>
  </si>
  <si>
    <t>Verificación bienal de caudalímetro másico, en la EDAR Arroyo Culebro Cuenca Baja. CAUDAL GAS ANTORCHA.</t>
  </si>
  <si>
    <t>ME-CB-131</t>
  </si>
  <si>
    <t>Verificación bienal de caudalímetro másico, en la EDAR Arroyo Culebro Cuenca Baja. CAUDAL GAS A MOTORES.</t>
  </si>
  <si>
    <t>ME-CB-132</t>
  </si>
  <si>
    <t>Verificación bienal de caudalímetro másico, en la EDAR Arroyo Culebro Cuenca Baja. CAUDAL GAS MOTOGENERADOR Nº 1.</t>
  </si>
  <si>
    <t>ME-CB-133</t>
  </si>
  <si>
    <t>Verificación bienal de caudalímetro másico, en la EDAR Arroyo Culebro Cuenca Baja. CAUDAL GAS MOTOGENERADOR Nº 2.</t>
  </si>
  <si>
    <t>ME-CB-134</t>
  </si>
  <si>
    <t>Verificación bienal de caudalímetro másico, en la EDAR Arroyo Culebro Cuenca Baja. CAUDAL GAS MOTOGENERADOR Nº 3.</t>
  </si>
  <si>
    <t>ME-CB-135</t>
  </si>
  <si>
    <t>Verificación bienal de caudalímetro másico, en la EDAR Arroyo Culebro Cuenca Baja. SALA SOPLANTES A CALDERAS.</t>
  </si>
  <si>
    <t>ME-CB-136</t>
  </si>
  <si>
    <t>ME-CB-137</t>
  </si>
  <si>
    <t>ME-CB-138</t>
  </si>
  <si>
    <t>ME-CB-139</t>
  </si>
  <si>
    <t>Verificación semestral de detector de gas CH4 SALA CALDERAS DERECHA, en la EDAR Arroyo Culebro Cuenca Baja.</t>
  </si>
  <si>
    <t>ME-CB-140</t>
  </si>
  <si>
    <t>Verificación semestral de detector de gas CH4 SALA CALDERAS IZQUIERDA, en la EDAR Arroyo Culebro Cuenca Baja.</t>
  </si>
  <si>
    <t>ME-CB-141</t>
  </si>
  <si>
    <t>Verificación semestral de detector de gas CH4 SALA SOPLANTES A CALDERAS, en la EDAR Arroyo Culebro Cuenca Baja.</t>
  </si>
  <si>
    <t>ME-CB-142</t>
  </si>
  <si>
    <t>Verificación semestral de detector de gas CH4 SALA SOPLANTES MOTOGENERADORES, en la EDAR Arroyo Culebro Cuenca Baja.</t>
  </si>
  <si>
    <t>ME-CB-143</t>
  </si>
  <si>
    <t>Verificación semestral de detector de gas CH4 SALA MOTOGENERADORES DERECHA, en la EDAR Arroyo Culebro Cuenca Baja.</t>
  </si>
  <si>
    <t>ME-CB-144</t>
  </si>
  <si>
    <t>Verificación semestral de detector de gas CH4 SALA MOTOGENERADORES IZQUIERDA, en la EDAR Arroyo Culebro Cuenca Baja.</t>
  </si>
  <si>
    <t>ME-CB-145</t>
  </si>
  <si>
    <t>ME-CB-146</t>
  </si>
  <si>
    <t>ME-CB-147</t>
  </si>
  <si>
    <t>ME-CB-148</t>
  </si>
  <si>
    <t>Verificación anual de tomamuestras AGUA BRUTA, en la EDAR Arroyo Culebro Cuenca Baja.</t>
  </si>
  <si>
    <t>ME-CB-149</t>
  </si>
  <si>
    <t>Verificación anual de tomamuestras ENTRADA BIOLÓGICO ETAPA B, en la EDAR Arroyo Culebro Cuenca Baja.</t>
  </si>
  <si>
    <t>ME-CB-150</t>
  </si>
  <si>
    <t>Verificación anual de tomamuestras EFLUENTE, en la EDAR Arroyo Culebro Cuenca Baja.</t>
  </si>
  <si>
    <t>ME-CB-151</t>
  </si>
  <si>
    <t>RE-CB-001</t>
  </si>
  <si>
    <t>RE-CB-002</t>
  </si>
  <si>
    <t>RE-CB-003</t>
  </si>
  <si>
    <t>Medición anual de TIERRAS por instalador autorizado, en la EDAR Arroyo Culebro Cuenca Baja.</t>
  </si>
  <si>
    <t>RE-CB-004</t>
  </si>
  <si>
    <t>Revisión de equipos a presión Nivel A, en la EDAR Arroyo Culebro Cuenca Baja. VASO DE EXPANSIÓN CALDERA Nº 1.</t>
  </si>
  <si>
    <t>RE-CB-005</t>
  </si>
  <si>
    <t>Revisión de equipos a presión Nivel A, en la EDAR Arroyo Culebro Cuenca Baja. VASO DE EXPANSIÓN CALDERA Nº 2.</t>
  </si>
  <si>
    <t>RE-CB-006</t>
  </si>
  <si>
    <t>Revisión de equipos a presión Nivel A, en la EDAR Arroyo Culebro Cuenca Baja. VASO DE EXPANSIÓN CALDERA Nº 3.</t>
  </si>
  <si>
    <t>RE-CB-007</t>
  </si>
  <si>
    <t>Revisión de equipos a presión Nivel A, en la EDAR Arroyo Culebro Cuenca Baja. VASO DE EXPANSIÓN CALDERA Nº 4.</t>
  </si>
  <si>
    <t>RE-CB-008</t>
  </si>
  <si>
    <t>RE-CB-009</t>
  </si>
  <si>
    <t>RE-CB-010</t>
  </si>
  <si>
    <t>RE-CB-011</t>
  </si>
  <si>
    <t>RE-CB-012</t>
  </si>
  <si>
    <t>RE-CB-013</t>
  </si>
  <si>
    <t>RE-CB-014</t>
  </si>
  <si>
    <t>RE-CB-015</t>
  </si>
  <si>
    <t>Revisión de equipos a presión Nivel A, en la EDAR Arroyo Culebro Cuenca Baja. COMPRESOR AIRE SALA DE REACTIVOS.</t>
  </si>
  <si>
    <t>RE-CB-016</t>
  </si>
  <si>
    <t>Revisión de equipos a presión Nivel A, en la EDAR Arroyo Culebro Cuenca Baja. VASO EXPANSIÓN GRUPO PRESIÓN AGUA INDUSTRIAL (AGUA/AIRE).</t>
  </si>
  <si>
    <t>RE-CB-017</t>
  </si>
  <si>
    <t>RE-CB-018</t>
  </si>
  <si>
    <t>RE-CB-019</t>
  </si>
  <si>
    <t>RE-CB-020</t>
  </si>
  <si>
    <t>Revisión de equipos a presión Nivel A, en la EDAR Arroyo Culebro Cuenca Baja. VASO EXPANSIÓN CIRCUITO CALDERAS.</t>
  </si>
  <si>
    <t>RE-CB-021</t>
  </si>
  <si>
    <t>RE-CB-022</t>
  </si>
  <si>
    <t>Revisión de equipos a presión Nivel B, en la EDAR Arroyo Culebro Cuenca Baja. COMPRESOR DE AIRE SALA REACTIVOS.</t>
  </si>
  <si>
    <t>RE-CB-023</t>
  </si>
  <si>
    <t>RE-CB-024</t>
  </si>
  <si>
    <t>RE-CB-025</t>
  </si>
  <si>
    <t>RE-CB-026</t>
  </si>
  <si>
    <t>Revisión de equipos a presión Nivel B, en la EDAR Arroyo Culebro Cuenca Baja. VASO DE EXPANSIÓN CIRCUITO CALDERA.</t>
  </si>
  <si>
    <t>RE-CB-027</t>
  </si>
  <si>
    <t>RE-CB-028</t>
  </si>
  <si>
    <t>Revisión de equipos a presión Nivel B, en la EDAR Arroyo Culebro Cuenca Baja. VASO DE EXPANSIÓN CALDERA Nº 1.</t>
  </si>
  <si>
    <t>RE-CB-029</t>
  </si>
  <si>
    <t>Revisión de equipos a presión Nivel B, en la EDAR Arroyo Culebro Cuenca Baja. VASO DE EXPANSIÓN CALDERA Nº 2.</t>
  </si>
  <si>
    <t>RE-CB-030</t>
  </si>
  <si>
    <t>Revisión de equipos a presión Nivel B, en la EDAR Arroyo Culebro Cuenca Baja. VASO DE EXPANSIÓN CALDERA Nº 3.</t>
  </si>
  <si>
    <t>RE-CB-031</t>
  </si>
  <si>
    <t>Revisión de equipos a presión Nivel B, en la EDAR Arroyo Culebro Cuenca Baja. VASO DE EXPANSIÓN CALDERA Nº 4.</t>
  </si>
  <si>
    <t>RE-CB-032</t>
  </si>
  <si>
    <t>Revisión de equipos a presión Nivel B, en la EDAR Arroyo Culebro Cuenca Baja. VASO DE EXPANSIÓN PEQUEÑO MOTOGENERADOR Nº 1 (AGUA/AIRE).</t>
  </si>
  <si>
    <t>RE-CB-033</t>
  </si>
  <si>
    <t>Revisión de equipos a presión Nivel B, en la EDAR Arroyo Culebro Cuenca Baja. VASO DE EXPANSIÓN PEQUEÑO MOTOGENERADOR Nº 2 (AGUA/AIRE).</t>
  </si>
  <si>
    <t>RE-CB-034</t>
  </si>
  <si>
    <t>Revisión de equipos a presión Nivel B, en la EDAR Arroyo Culebro Cuenca Baja. VASO DE EXPANSIÓN PEQUEÑO MOTOGENERADOR Nº 3 (AGUA/AIRE).</t>
  </si>
  <si>
    <t>RE-CB-035</t>
  </si>
  <si>
    <t>Revisión de equipos a presión Nivel B, en la EDAR Arroyo Culebro Cuenca Baja. VASO DE EXPANSIÓN GRANDE MOTOGENERADOR Nº 1 (AGUA/AIRE).</t>
  </si>
  <si>
    <t>RE-CB-036</t>
  </si>
  <si>
    <t>Revisión de equipos a presión Nivel B, en la EDAR Arroyo Culebro Cuenca Baja. VASO DE EXPANSIÓN GRANDE MOTOGENERADOR Nº 2 (AGUA/AIRE).</t>
  </si>
  <si>
    <t>RE-CB-037</t>
  </si>
  <si>
    <t>Revisión de equipos a presión Nivel B, en la EDAR Arroyo Culebro Cuenca Baja. VASO DE EXPANSIÓN GRANDE MOTOGENERADOR Nº 3 (AGUA/AIRE).</t>
  </si>
  <si>
    <t>RE-CB-038</t>
  </si>
  <si>
    <t>RE-CB-039</t>
  </si>
  <si>
    <t>Revisión de equipos a presión Nivel C, en la EDAR Arroyo Culebro Cuenca Baja. COMPRESOR AIRE SALA REACTIVOS.</t>
  </si>
  <si>
    <t>RE-CB-040</t>
  </si>
  <si>
    <t>RE-CB-041</t>
  </si>
  <si>
    <t>Revisión de equipos a presión Nivel C, en la EDAR Arroyo Culebro Cuenca Baja. VASO GRUPO PRESION AGUA INDUSTRIAL (AGUA/AIRE).</t>
  </si>
  <si>
    <t>RE-CB-042</t>
  </si>
  <si>
    <t>RE-CB-043</t>
  </si>
  <si>
    <t>Revisión de equipos a presión Nivel C, en la EDAR Arroyo Culebro Cuenca Baja. VASO EXPANSIÓN CIRCUITO CALDERAS.</t>
  </si>
  <si>
    <t>RE-CB-044</t>
  </si>
  <si>
    <t>RE-CB-045</t>
  </si>
  <si>
    <t>RE-CB-046</t>
  </si>
  <si>
    <t>RE-CB-047</t>
  </si>
  <si>
    <t>RE-CB-048</t>
  </si>
  <si>
    <t>RE-CB-049</t>
  </si>
  <si>
    <t>RE-CB-050</t>
  </si>
  <si>
    <t>RE-CB-051</t>
  </si>
  <si>
    <t>RE-CB-052</t>
  </si>
  <si>
    <t>Revisión anual por empresa especializada, de aparatos de elevación, en la EDAR Arroyo Culebro Cuenca Baja. PUENTE GRÚA CUCHARA BIVALVA.</t>
  </si>
  <si>
    <t>RE-CB-053</t>
  </si>
  <si>
    <t>Revisión anual por empresa especializada, de aparatos de elevación, en la EDAR Arroyo Culebro Cuenca Baja. PUENTE GRÚA POZO BOMBEO.</t>
  </si>
  <si>
    <t>RE-CB-054</t>
  </si>
  <si>
    <t>Revisión anual por empresa especializada, de aparatos de elevación, en la EDAR Arroyo Culebro Cuenca Baja. PUENTE GRÚA DESBASTE.</t>
  </si>
  <si>
    <t>RE-CB-055</t>
  </si>
  <si>
    <t>Revisión anual por empresa especializada, de aparatos de elevación, en la EDAR Arroyo Culebro Cuenca Baja. PUENTE GRÚA GENERACIÓN DE AIRE.</t>
  </si>
  <si>
    <t>RE-CB-056</t>
  </si>
  <si>
    <t>Revisión anual por empresa especializada, de aparatos de elevación, en la EDAR Arroyo Culebro Cuenca Baja. PUENTE GRÚA MOTOGENERADORES.</t>
  </si>
  <si>
    <t>RE-CB-057</t>
  </si>
  <si>
    <t>Revisión anual por empresa especializada, de aparatos de elevación, en la EDAR Arroyo Culebro Cuenca Baja. PUENTE GRÚA CENTRÍFUGAS.</t>
  </si>
  <si>
    <t>RE-CB-058</t>
  </si>
  <si>
    <t>RE-CB-059</t>
  </si>
  <si>
    <t>Revisión anual por empresa especializada, de aparatos de elevación, en la EDAR Arroyo Culebro Cuenca Baja. POLIPASTO TALLER.</t>
  </si>
  <si>
    <t>RE-CB-060</t>
  </si>
  <si>
    <t>Revisión anual por empresa especializada, de aparatos de elevación, en la EDAR Arroyo Culebro Cuenca Baja. POLIPASTO SALA DE REACTIVOS.</t>
  </si>
  <si>
    <t>RE-CB-061</t>
  </si>
  <si>
    <t>Revisión anual por empresa especializada, de aparatos de elevación, en la EDAR Arroyo Culebro Cuenca Baja. POLIPASTO TAMIZADO FANGOS.</t>
  </si>
  <si>
    <t>RE-CB-062</t>
  </si>
  <si>
    <t>Revisión anual por empresa especializada, de aparatos de elevación, en la EDAR Arroyo Culebro Cuenca Baja. POLIPASTO SALA DE CALDERAS.</t>
  </si>
  <si>
    <t>RE-CB-063</t>
  </si>
  <si>
    <t>Revisión anual por empresa especializada, de aparatos de elevación, en la EDAR Arroyo Culebro Cuenca Baja. POLIPASTO DESINFECCIÓN.</t>
  </si>
  <si>
    <t>RE-CB-064</t>
  </si>
  <si>
    <t>Revisión anual por empresa especializada, de aparatos de elevación, en la EDAR Arroyo Culebro Cuenca Baja. POLIPASTO DIGESTORES Nº 1, Nº 2 Y Nº 6.</t>
  </si>
  <si>
    <t>RE-CB-065</t>
  </si>
  <si>
    <t>Revisión anual por empresa especializada, de aparatos de elevación, en la EDAR Arroyo Culebro Cuenca Baja. POLIPASTO DIGESTORES Nº 3, Nº 4 Y Nº 5.</t>
  </si>
  <si>
    <t>RE-CB-066</t>
  </si>
  <si>
    <t>Revisión bienal de BÁSCULA DE PESAJE de camiones, en la EDAR Arroyo Culebro Cuenca Baja.</t>
  </si>
  <si>
    <t>RE-CB-067</t>
  </si>
  <si>
    <t xml:space="preserve">Revisión anual por empresa especializada, con retimbrado si procede, de EXTINTORES, en la EDAR Arroyo Culebro Cuenca Baja. </t>
  </si>
  <si>
    <t>RE-CB-068</t>
  </si>
  <si>
    <t>Revisión anual de BIE por empresa especializada, en la EDAR Arroyo Culebro Cuenca Baja. APQ CODIGESTIÓN Nº 1.</t>
  </si>
  <si>
    <t>RE-CB-069</t>
  </si>
  <si>
    <t>Revisión anual de BIE por empresa especializada, en la EDAR Arroyo Culebro Cuenca Baja. APQ CODIGESTIÓN Nº 2.</t>
  </si>
  <si>
    <t>RE-CB-070</t>
  </si>
  <si>
    <t>Revisión anual de CENTRALITA DE INCENDIOS por empresa especializada, en la EDAR Arroyo Culebro Cuenca Baja. EDIFICIO DE CONTROL.</t>
  </si>
  <si>
    <t>RE-CB-071</t>
  </si>
  <si>
    <t>Revisión anual de CENTRALITA DE INCENDIOS por empresa especializada, en la EDAR Arroyo Culebro Cuenca Baja. GALERÍA.</t>
  </si>
  <si>
    <t>RE-CB-072</t>
  </si>
  <si>
    <t>RE-CB-073</t>
  </si>
  <si>
    <t>RE-CB-074</t>
  </si>
  <si>
    <t>RE-CB-075</t>
  </si>
  <si>
    <t>Revisión quinquenal de la LÍNEA DE GAS según el procedimiento descrito en las normas UNE 60670-12 y UNE 60670-13, en la EDAR Arroyo Culebro Cuenca Baja.</t>
  </si>
  <si>
    <t>RE-CB-076</t>
  </si>
  <si>
    <t>RE-CB-077</t>
  </si>
  <si>
    <t>Certificado anual RITE por mantenedora habilitada de la instalación térmica de edificios que incluya todas las revisiones reglamentarias ejecutadas a lo largo del año, en la EDAR Arroyo Culebro Cuenca Baja.</t>
  </si>
  <si>
    <t>RE-CB-078</t>
  </si>
  <si>
    <t>RE-CB-079</t>
  </si>
  <si>
    <t>RE-CB-080</t>
  </si>
  <si>
    <t>EDAR ARROYO CULEBRO CB: MANTENIMIENTO ESPECÍFICO</t>
  </si>
  <si>
    <t>Vaciado, limpieza y mantenimiento según especificaciones de Pliego del DESARENADOR Nº 1, en la EDAR Arroyo Culebro Cuenca Baja.</t>
  </si>
  <si>
    <t>ES-CB-001</t>
  </si>
  <si>
    <t>Vaciado, limpieza y mantenimiento según especificaciones de Pliego del DESARENADOR Nº 2, en la EDAR Arroyo Culebro Cuenca Baja.</t>
  </si>
  <si>
    <t>ES-CB-002</t>
  </si>
  <si>
    <t>Vaciado, limpieza y mantenimiento según especificaciones de Pliego del DESARENADOR Nº 3, en la EDAR Arroyo Culebro Cuenca Baja.</t>
  </si>
  <si>
    <t>ES-CB-003</t>
  </si>
  <si>
    <t>Vaciado, limpieza y mantenimiento según especificaciones de Pliego del DESARENADOR Nº 4, en la EDAR Arroyo Culebro Cuenca Baja.</t>
  </si>
  <si>
    <t>ES-CB-004</t>
  </si>
  <si>
    <t>Vaciado, limpieza y mantenimiento según especificaciones de Pliego del DESARENADOR Nº 5, en la EDAR Arroyo Culebro Cuenca Baja.</t>
  </si>
  <si>
    <t>ES-CB-005</t>
  </si>
  <si>
    <t>Vaciado, limpieza y mantenimiento según especificaciones de Pliego del DESARENADOR Nº 6, en la EDAR Arroyo Culebro Cuenca Baja.</t>
  </si>
  <si>
    <t>ES-CB-006</t>
  </si>
  <si>
    <t>Vaciado, limpieza y mantenimiento según especificaciones de Pliego del DECANTADOR PRIMARIO Nº 1, en la EDAR Arroyo Culebro Cuenca Baja.</t>
  </si>
  <si>
    <t>ES-CB-007</t>
  </si>
  <si>
    <t>Vaciado, limpieza y mantenimiento según especificaciones de Pliego del DECANTADOR PRIMARIO Nº 2, en la EDAR Arroyo Culebro Cuenca Baja.</t>
  </si>
  <si>
    <t>ES-CB-008</t>
  </si>
  <si>
    <t>Vaciado, limpieza y mantenimiento según especificaciones de Pliego del DECANTADOR PRIMARIO Nº 3, en la EDAR Arroyo Culebro Cuenca Baja.</t>
  </si>
  <si>
    <t>ES-CB-009</t>
  </si>
  <si>
    <t>Vaciado, limpieza y mantenimiento según especificaciones de Pliego del DECANTADOR PRIMARIO Nº 4, en la EDAR Arroyo Culebro Cuenca Baja.</t>
  </si>
  <si>
    <t>ES-CB-010</t>
  </si>
  <si>
    <t>Vaciado, limpieza y mantenimiento según especificaciones de Pliego del TANQUE DE TORMENTAS Nº 1, en la EDAR Arroyo Culebro Cuenca Baja.</t>
  </si>
  <si>
    <t>ES-CB-011</t>
  </si>
  <si>
    <t>Vaciado, limpieza y mantenimiento según especificaciones de Pliego del TANQUE DE TORMENTAS Nº 2, en la EDAR Arroyo Culebro Cuenca Baja.</t>
  </si>
  <si>
    <t>ES-CB-012</t>
  </si>
  <si>
    <t>Vaciado, limpieza y mantenimiento según especificaciones de Pliego del REACTOR BIOLÓGICO Nº 1 ETAPA B, en la EDAR Arroyo Culebro Cuenca Baja.</t>
  </si>
  <si>
    <t>ES-CB-013</t>
  </si>
  <si>
    <t>Vaciado, limpieza y mantenimiento según especificaciones de Pliego del REACTOR BIOLÓGICO Nº 2 ETAPA B, en la EDAR Arroyo Culebro Cuenca Baja.</t>
  </si>
  <si>
    <t>ES-CB-014</t>
  </si>
  <si>
    <t>Vaciado, limpieza y mantenimiento según especificaciones de Pliego del REACTOR BIOLÓGICO Nº 3 ETAPA B, en la EDAR Arroyo Culebro Cuenca Baja.</t>
  </si>
  <si>
    <t>ES-CB-015</t>
  </si>
  <si>
    <t>Vaciado, limpieza y mantenimiento según especificaciones de Pliego del REACTOR BIOLÓGICO Nº 4 ETAPA B, en la EDAR Arroyo Culebro Cuenca Baja.</t>
  </si>
  <si>
    <t>ES-CB-016</t>
  </si>
  <si>
    <t>Vaciado, limpieza y mantenimiento según especificaciones de Pliego del REACTOR BIOLÓGICO Nº 5 ETAPA B, en la EDAR Arroyo Culebro Cuenca Baja.</t>
  </si>
  <si>
    <t>ES-CB-017</t>
  </si>
  <si>
    <t>Vaciado, limpieza y mantenimiento según especificaciones de Pliego del REACTOR BIOLÓGICO Nº 6 ETAPA B, en la EDAR Arroyo Culebro Cuenca Baja.</t>
  </si>
  <si>
    <t>ES-CB-018</t>
  </si>
  <si>
    <t>Vaciado, limpieza y mantenimiento según especificaciones de Pliego del REACTOR BIOLÓGICO Nº 7 ETAPA B, en la EDAR Arroyo Culebro Cuenca Baja.</t>
  </si>
  <si>
    <t>ES-CB-019</t>
  </si>
  <si>
    <t>Vaciado, limpieza y mantenimiento según especificaciones de Pliego del REACTOR BIOLÓGICO Nº 8 ETAPA B, en la EDAR Arroyo Culebro Cuenca Baja.</t>
  </si>
  <si>
    <t>ES-CB-020</t>
  </si>
  <si>
    <t>Vaciado, limpieza y mantenimiento según especificaciones de Pliego del DECANTADOR SECUNDARIO Nº 1, en la EDAR Arroyo Culebro Cuenca Baja.</t>
  </si>
  <si>
    <t>ES-CB-021</t>
  </si>
  <si>
    <t>Vaciado, limpieza y mantenimiento según especificaciones de Pliego del DECANTADOR SECUNDARIO Nº 2, en la EDAR Arroyo Culebro Cuenca Baja.</t>
  </si>
  <si>
    <t>ES-CB-022</t>
  </si>
  <si>
    <t>Vaciado, limpieza y mantenimiento según especificaciones de Pliego del DECANTADOR SECUNDARIO Nº 3, en la EDAR Arroyo Culebro Cuenca Baja.</t>
  </si>
  <si>
    <t>ES-CB-023</t>
  </si>
  <si>
    <t>Vaciado, limpieza y mantenimiento según especificaciones de Pliego del DECANTADOR SECUNDARIO Nº 4, en la EDAR Arroyo Culebro Cuenca Baja.</t>
  </si>
  <si>
    <t>ES-CB-024</t>
  </si>
  <si>
    <t>Vaciado, limpieza y mantenimiento según especificaciones de Pliego del DECANTADOR SECUNDARIO Nº 5, en la EDAR Arroyo Culebro Cuenca Baja.</t>
  </si>
  <si>
    <t>ES-CB-025</t>
  </si>
  <si>
    <t>Vaciado, limpieza y mantenimiento según especificaciones de Pliego del DECANTADOR SECUNDARIO Nº 6, en la EDAR Arroyo Culebro Cuenca Baja.</t>
  </si>
  <si>
    <t>ES-CB-026</t>
  </si>
  <si>
    <t>Vaciado, limpieza y mantenimiento según especificaciones de Pliego del DECANTADOR SECUNDARIO Nº 7, en la EDAR Arroyo Culebro Cuenca Baja.</t>
  </si>
  <si>
    <t>ES-CB-027</t>
  </si>
  <si>
    <t>Vaciado, limpieza y mantenimiento según especificaciones de Pliego del DECANTADOR SECUNDARIO Nº 8, en la EDAR Arroyo Culebro Cuenca Baja.</t>
  </si>
  <si>
    <t>ES-CB-028</t>
  </si>
  <si>
    <t>Vaciado, limpieza y mantenimiento según especificaciones de Pliego del ESPESADOR DE GRAVEDAD Nº 1, en la EDAR Arroyo Culebro Cuenca Baja.</t>
  </si>
  <si>
    <t>ES-CB-029</t>
  </si>
  <si>
    <t>Vaciado, limpieza y mantenimiento según especificaciones de Pliego del ESPESADOR DE GRAVEDAD Nº 2, en la EDAR Arroyo Culebro Cuenca Baja.</t>
  </si>
  <si>
    <t>ES-CB-030</t>
  </si>
  <si>
    <t>Vaciado, limpieza y mantenimiento según especificaciones de Pliego del ESPESADOR DE GRAVEDAD Nº 3, en la EDAR Arroyo Culebro Cuenca Baja.</t>
  </si>
  <si>
    <t>ES-CB-031</t>
  </si>
  <si>
    <t>Vaciado, limpieza y mantenimiento según especificaciones de Pliego del ESPESADOR DE GRAVEDAD Nº 4, en la EDAR Arroyo Culebro Cuenca Baja.</t>
  </si>
  <si>
    <t>ES-CB-032</t>
  </si>
  <si>
    <t>Vaciado, limpieza y mantenimiento según especificaciones de Pliego del DIGESTOR ANAEROBIO Nº 1, en la EDAR Arroyo Culebro Cuenca Baja.</t>
  </si>
  <si>
    <t>ES-CB-033</t>
  </si>
  <si>
    <t>Vaciado, limpieza y mantenimiento según especificaciones de Pliego del DIGESTOR ANAEROBIO Nº 2, en la EDAR Arroyo Culebro Cuenca Baja.</t>
  </si>
  <si>
    <t>ES-CB-034</t>
  </si>
  <si>
    <t>Vaciado, limpieza y mantenimiento según especificaciones de Pliego del DIGESTOR ANAEROBIO Nº 3, en la EDAR Arroyo Culebro Cuenca Baja.</t>
  </si>
  <si>
    <t>ES-CB-035</t>
  </si>
  <si>
    <t>Vaciado, limpieza y mantenimiento según especificaciones de Pliego del DIGESTOR ANAEROBIO Nº 4, en la EDAR Arroyo Culebro Cuenca Baja.</t>
  </si>
  <si>
    <t>ES-CB-036</t>
  </si>
  <si>
    <t>Vaciado, limpieza y mantenimiento según especificaciones de Pliego del DIGESTOR ANAEROBIO Nº 5, en la EDAR Arroyo Culebro Cuenca Baja.</t>
  </si>
  <si>
    <t>ES-CB-037</t>
  </si>
  <si>
    <t>Vaciado, limpieza y mantenimiento según especificaciones de Pliego del DIGESTOR ANAEROBIO Nº 6, en la EDAR Arroyo Culebro Cuenca Baja.</t>
  </si>
  <si>
    <t>ES-CB-038</t>
  </si>
  <si>
    <t>Vaciado, limpieza y mantenimiento según especificaciones de Pliego del DEPÓSITO TAMPÓN, en la EDAR Arroyo Culebro Cuenca Baja.</t>
  </si>
  <si>
    <t>ES-CB-039</t>
  </si>
  <si>
    <t>Kg</t>
  </si>
  <si>
    <t>Sustitución de RELLENO DE CARBÓN ACTIVO en TANQUE Nº 1 de tratamiento de biogás para eliminación de siloxanos, en la EDAR Arroyo Culebro Cuenca Baja</t>
  </si>
  <si>
    <t>ES-CB-040</t>
  </si>
  <si>
    <t>Sustitución de RELLENO DE CARBÓN ACTIVO en TANQUE Nº 2 de tratamiento de biogás para eliminación de siloxanos, en la EDAR Arroyo Culebro Cuenca Baja</t>
  </si>
  <si>
    <t>ES-CB-041</t>
  </si>
  <si>
    <t>Sustitución de RELLENO DE CARBÓN ACTIVO en TANQUE Nº 3 de tratamiento de biogás para eliminación de siloxanos, en la EDAR Arroyo Culebro Cuenca Baja</t>
  </si>
  <si>
    <t>ES-CB-042</t>
  </si>
  <si>
    <t>ES-CB-043</t>
  </si>
  <si>
    <t>Revisión anual de ALUMBRADO EXTERIOR, INTERIOR Y DE EMERGENCIA, en la EDAR Arroyo Culebro Cuenca Baja.</t>
  </si>
  <si>
    <t>ES-CB-044</t>
  </si>
  <si>
    <t>ES-CB-045</t>
  </si>
  <si>
    <t>Desinfección, Desinsectación y Desratización trimestral, en la EDAR Arroyo Culebro Cuenca Baja.</t>
  </si>
  <si>
    <t>ES-CB-046</t>
  </si>
  <si>
    <t xml:space="preserve">Mantenimiento y reprogramación anual de AUTÓMATAS Y SISTEMA DE SUPERVISIÓN Y CONTROL (SCADA), en la EDAR Arroyo Culebro Cuenca Baja. </t>
  </si>
  <si>
    <t>ES-CB-047</t>
  </si>
  <si>
    <t>ES-CB-048</t>
  </si>
  <si>
    <t>ES-CB-049</t>
  </si>
  <si>
    <t>ES-CB-050</t>
  </si>
  <si>
    <t>ES-CB-051</t>
  </si>
  <si>
    <t>ES-CB-052</t>
  </si>
  <si>
    <t>ES-CB-053</t>
  </si>
  <si>
    <t>ES-CB-054</t>
  </si>
  <si>
    <t>ES-CB-055</t>
  </si>
  <si>
    <t>ES-CB-056</t>
  </si>
  <si>
    <t>ES-CB-057</t>
  </si>
  <si>
    <t>ES-CB-058</t>
  </si>
  <si>
    <t>ES-CB-059</t>
  </si>
  <si>
    <t>ES-CB-060</t>
  </si>
  <si>
    <t>ES-CB-061</t>
  </si>
  <si>
    <t>ES-CB-062</t>
  </si>
  <si>
    <t>ES-CB-063</t>
  </si>
  <si>
    <t>ES-CB-064</t>
  </si>
  <si>
    <t>ES-CB-065</t>
  </si>
  <si>
    <t>ES-CB-066</t>
  </si>
  <si>
    <t>ES-CB-067</t>
  </si>
  <si>
    <t>ES-CB-068</t>
  </si>
  <si>
    <t>ES-CB-069</t>
  </si>
  <si>
    <t>ES-CB-070</t>
  </si>
  <si>
    <t>ES-CB-071</t>
  </si>
  <si>
    <t>ES-CB-072</t>
  </si>
  <si>
    <t>ES-CB-073</t>
  </si>
  <si>
    <t>ES-CB-074</t>
  </si>
  <si>
    <t>ES-CB-075</t>
  </si>
  <si>
    <t>ES-CB-076</t>
  </si>
  <si>
    <t>Recrecido de tornillo de centrifugadora de ESPESAMIENTO Nº 1 marca ALFA LAVAL, modelo ALDEC G2100, en el caso de que el desgaste producido supere el valor límite establecido por el fabricante, en la EDAR Arroyo Culebro Cuenca Baja.</t>
  </si>
  <si>
    <t>ES-CB-077</t>
  </si>
  <si>
    <t>Recrecido de tornillo de centrifugadora de ESPESAMIENTO Nº 2 marca ALFA LAVAL, modelo ALDEC G2100, en el caso de que el desgaste producido supere el valor límite establecido por el fabricante, en la EDAR Arroyo Culebro Cuenca Baja.</t>
  </si>
  <si>
    <t>ES-CB-078</t>
  </si>
  <si>
    <t>Recrecido de tornillo de centrifugadora de ESPESAMIENTO Nº 3 marca ALFA LAVAL, modelo ALDEC G2100, en el caso de que el desgaste producido supere el valor límite establecido por el fabricante, en la EDAR Arroyo Culebro Cuenca Baja.</t>
  </si>
  <si>
    <t>Recrecido de tornillo de centrifugadora de ESPESAMIENTO Nº 4 marca ALFA LAVAL, modelo ALDEC G2100, en el caso de que el desgaste producido supere el valor límite establecido por el fabricante, en la EDAR Arroyo Culebro Cuenca Baja.</t>
  </si>
  <si>
    <t>Recrecido de tornillo de centrifugadora de DESHIDRATACIÓN Nº 1 marca ALFA LAVAL, modelo ALDEC G270, en el caso de que el desgaste producido supere el valor límite establecido por el fabricante, en la EDAR Arroyo Culebro Cuenca Baja.</t>
  </si>
  <si>
    <t>Recrecido de tornillo de centrifugadora de DESHIDRATACIÓN Nº 2 marca ALFA LAVAL, modelo ALDEC G270 , en el caso de que el desgaste producido supere el valor límite establecido por el fabricante, en la EDAR Arroyo Culebro Cuenca Baja.</t>
  </si>
  <si>
    <t>Recrecido de tornillo de centrifugadora de DESHIDRATACIÓN Nº 3 marca ALFA LAVAL, modelo ALDEC G270, en el caso de que el desgaste producido supere el valor límite establecido por el fabricante, en la EDAR Arroyo Culebro Cuenca Baja.</t>
  </si>
  <si>
    <t>Recrecido de tornillo de centrifugadora de DESHIDRATACIÓN Nº 4 marca ALFA LAVAL, modelo ALDEC G270, en el caso de que el desgaste producido supere el valor límite establecido por el fabricante, en la EDAR Arroyo Culebro Cuenca Baja.</t>
  </si>
  <si>
    <t>Sustitución de LÁMPARAS del reactor de luz ultravioleta de cámara cerrada, marca TROJAN, modelo UV LOGIC 08AL20, en la EDAR Arroyo Culebro Cuenca Baja.</t>
  </si>
  <si>
    <t>REPORTAJE FOTOGRÁFICO DIGITAL Y AÉREO (5 fotos por EDAR) de instalaciones de depuración de la Comunidad de Madrid. La EDAR Arroyo Culebro Cuenca Baja completa desde tres ángulos diferentes y dos detalles a especificar de la instalación. Se entregarán los archivos digitales de las imágenes en formato de alta definición y de baja definición.</t>
  </si>
  <si>
    <t>IMPRESIÓN de fotografía en color, en la EDAR Arroyo Culebro Cuenca Baja. A partir de archivo digital, en papel fotográfico brillo tamaño A2,  enmarcada en aluminio negro, instalada en pared.</t>
  </si>
  <si>
    <t xml:space="preserve">Total EDAR </t>
  </si>
  <si>
    <t>EDAR Culebro CB</t>
  </si>
  <si>
    <t>Total CULEBRO CB:</t>
  </si>
  <si>
    <t>EDAR Culebro CMA</t>
  </si>
  <si>
    <t>ERA Culebro CMA</t>
  </si>
  <si>
    <t>TTA Culebro CMA</t>
  </si>
  <si>
    <t>Total Tratamiento terciario avanzado:</t>
  </si>
  <si>
    <t>TOTAL CULEBRO CMA</t>
  </si>
  <si>
    <t>EDAR ARROYO CULEBRO CMA: MANTENIMIENTO PREVENTIVO</t>
  </si>
  <si>
    <t>PV-CMA-001</t>
  </si>
  <si>
    <t>PV-CMA-002</t>
  </si>
  <si>
    <t>PV-CMA-003</t>
  </si>
  <si>
    <t>PV-CMA-004</t>
  </si>
  <si>
    <t>PV-CMA-005</t>
  </si>
  <si>
    <t>PV-CMA-006</t>
  </si>
  <si>
    <t>PV-CMA-007</t>
  </si>
  <si>
    <t>PV-CMA-008</t>
  </si>
  <si>
    <t>PV-CMA-009</t>
  </si>
  <si>
    <t>PV-CMA-010</t>
  </si>
  <si>
    <t>PV-CMA-011</t>
  </si>
  <si>
    <t>PV-CMA-012</t>
  </si>
  <si>
    <t>PV-CMA-013</t>
  </si>
  <si>
    <t>PV-CMA-014</t>
  </si>
  <si>
    <t>PV-CMA-015</t>
  </si>
  <si>
    <t>PV-CMA-016</t>
  </si>
  <si>
    <t>PV-CMA-017</t>
  </si>
  <si>
    <t>PV-CMA-018</t>
  </si>
  <si>
    <t>PV-CMA-019</t>
  </si>
  <si>
    <t>Mantenimiento preventivo, servicio cada 18.000 horas, de centrifugadora de DESHIDRATACIÓN Nº 1 marca ALFA LAVAL, modelo ALDEC 556, en la EDAR Arroyo Culebro Cuenca Media Alta.</t>
  </si>
  <si>
    <t>PV-CMA-020</t>
  </si>
  <si>
    <t>Mantenimiento preventivo, servicio cada 18.000 horas, de centrifugadora de DESHIDRATACIÓN Nº 2 marca ALFA LAVAL, modelo ALDEC 556, en la EDAR Arroyo Culebro Cuenca Media Alta.</t>
  </si>
  <si>
    <t>PV-CMA-021</t>
  </si>
  <si>
    <t>Mantenimiento preventivo, servicio cada 18.000 horas, de centrifugadora de DESHIDRATACIÓN Nº 3 marca ALFA LAVAL, modelo ALDEC 556, en la EDAR Arroyo Culebro Cuenca Media Alta.</t>
  </si>
  <si>
    <t>PV-CMA-022</t>
  </si>
  <si>
    <t>PV-CMA-023</t>
  </si>
  <si>
    <t>PV-CMA-024</t>
  </si>
  <si>
    <t>PV-CMA-025</t>
  </si>
  <si>
    <t>PV-CMA-026</t>
  </si>
  <si>
    <t>PV-CMA-027</t>
  </si>
  <si>
    <t>PV-CMA-028</t>
  </si>
  <si>
    <t>PV-CMA-029</t>
  </si>
  <si>
    <t>PV-CMA-030</t>
  </si>
  <si>
    <t>PV-CMA-031</t>
  </si>
  <si>
    <t>PV-CMA-032</t>
  </si>
  <si>
    <t>PV-CMA-033</t>
  </si>
  <si>
    <t>PV-CMA-034</t>
  </si>
  <si>
    <t>PV-CMA-035</t>
  </si>
  <si>
    <t>PV-CMA-036</t>
  </si>
  <si>
    <t>PV-CMA-037</t>
  </si>
  <si>
    <t>PV-CMA-038</t>
  </si>
  <si>
    <t>PV-CMA-039</t>
  </si>
  <si>
    <t>PV-CMA-040</t>
  </si>
  <si>
    <t>PV-CMA-041</t>
  </si>
  <si>
    <t>PV-CMA-042</t>
  </si>
  <si>
    <t>PV-CMA-043</t>
  </si>
  <si>
    <t>PV-CMA-044</t>
  </si>
  <si>
    <t>PV-CMA-045</t>
  </si>
  <si>
    <t>PV-CMA-046</t>
  </si>
  <si>
    <t>PV-CMA-047</t>
  </si>
  <si>
    <t>PV-CMA-048</t>
  </si>
  <si>
    <t>PV-CMA-049</t>
  </si>
  <si>
    <t>PV-CMA-050</t>
  </si>
  <si>
    <t>PV-CMA-051</t>
  </si>
  <si>
    <t>PV-CMA-052</t>
  </si>
  <si>
    <t>PV-CMA-053</t>
  </si>
  <si>
    <t>PV-CMA-054</t>
  </si>
  <si>
    <t>PV-CMA-055</t>
  </si>
  <si>
    <t>PV-CMA-056</t>
  </si>
  <si>
    <t>PV-CMA-057</t>
  </si>
  <si>
    <t>PV-CMA-058</t>
  </si>
  <si>
    <t>PV-CMA-059</t>
  </si>
  <si>
    <t>PV-CMA-060</t>
  </si>
  <si>
    <t>PV-CMA-061</t>
  </si>
  <si>
    <t>PV-CMA-062</t>
  </si>
  <si>
    <t>PV-CMA-063</t>
  </si>
  <si>
    <t>PV-CMA-064</t>
  </si>
  <si>
    <t>PV-CMA-065</t>
  </si>
  <si>
    <t>PV-CMA-066</t>
  </si>
  <si>
    <t>PV-CMA-067</t>
  </si>
  <si>
    <t>PV-CMA-068</t>
  </si>
  <si>
    <t>PV-CMA-069</t>
  </si>
  <si>
    <t>PV-CMA-070</t>
  </si>
  <si>
    <t>Mantenimiento preventivo anual, de CALDERA Nº 1 marca YGNIS, modelo EMR 1000 y quemador marca WEISHAUPT, modelo GL7/1-DZD, en la EDAR Arroyo Culebro Cuenca Media Alta.</t>
  </si>
  <si>
    <t>PV-CMA-071</t>
  </si>
  <si>
    <t>Mantenimiento preventivo anual, de CALDERA Nº 2 marca YGNIS, modelo EMR 1000 y quemador marca WEISHAUPT, modelo GL7/1-DZD, en la EDAR Arroyo Culebro Cuenca Media Alta.</t>
  </si>
  <si>
    <t>PV-CMA-072</t>
  </si>
  <si>
    <t>Mantenimiento preventivo anual, de CALDERA Nº 3 marca YGNIS, modelo EMR 1000 y quemador marca WEISHAUPT, modelo GL7/1-DZD, en la EDAR Arroyo Culebro Cuenca Media Alta.</t>
  </si>
  <si>
    <t>PV-CMA-073</t>
  </si>
  <si>
    <t>PV-CMA-074</t>
  </si>
  <si>
    <t>Intervención tipo E1 en MOTOGENERADOR Nº 2 marca GUASCOR, tipo FGLD-480, en la EDAR Arroyo Culebro Cuenca Media Alta.</t>
  </si>
  <si>
    <t>PV-CMA-075</t>
  </si>
  <si>
    <t>PV-CMA-076</t>
  </si>
  <si>
    <t>PV-CMA-077</t>
  </si>
  <si>
    <t>Intervención tipo E2 en MOTOGENERADOR Nº 2 marca GUASCOR, tipo FGLD-480, en la EDAR Arroyo Culebro Cuenca Media Alta.</t>
  </si>
  <si>
    <t>PV-CMA-078</t>
  </si>
  <si>
    <t>PV-CMA-079</t>
  </si>
  <si>
    <t>PV-CMA-080</t>
  </si>
  <si>
    <t>Intervención tipo E3 en MOTOGENERADOR Nº 2 marca GUASCOR, tipo FGLD-480, en la EDAR Arroyo Culebro Cuenca Media Alta.</t>
  </si>
  <si>
    <t>PV-CMA-081</t>
  </si>
  <si>
    <t>PV-CMA-082</t>
  </si>
  <si>
    <t>PV-CMA-083</t>
  </si>
  <si>
    <t>Intervención tipo R1 en MOTOGENERADOR Nº 2 marca GUASCOR, tipo FGLD-480, en la EDAR Arroyo Culebro Cuenca Media Alta.</t>
  </si>
  <si>
    <t>PV-CMA-084</t>
  </si>
  <si>
    <t>PV-CMA-085</t>
  </si>
  <si>
    <t>PV-CMA-086</t>
  </si>
  <si>
    <t>Intervención tipo R2 en MOTOGENERADOR Nº 2 marca GUASCOR, tipo FGLD-480, en la EDAR Arroyo Culebro Cuenca Media Alta.</t>
  </si>
  <si>
    <t>PV-CMA-087</t>
  </si>
  <si>
    <t>PV-CMA-088</t>
  </si>
  <si>
    <t>Intervención tipo N1 en MOTOGENERADOR Nº 2 marca GUASCOR, tipo FGLD-480, en la EDAR Arroyo Culebro Cuenca Media Alta.</t>
  </si>
  <si>
    <t>PV-CMA-089</t>
  </si>
  <si>
    <t>PV-CMA-090</t>
  </si>
  <si>
    <t>PV-CMA-091</t>
  </si>
  <si>
    <t>PV-CMA-092</t>
  </si>
  <si>
    <t>PV-CMA-093</t>
  </si>
  <si>
    <t>PV-CMA-094</t>
  </si>
  <si>
    <t>PV-CMA-095</t>
  </si>
  <si>
    <t>PV-CMA-096</t>
  </si>
  <si>
    <t>PV-CMA-097</t>
  </si>
  <si>
    <t>PV-CMA-098</t>
  </si>
  <si>
    <t>PV-CMA-099</t>
  </si>
  <si>
    <t>PV-CMA-100</t>
  </si>
  <si>
    <t>PV-CMA-101</t>
  </si>
  <si>
    <t>PV-CMA-102</t>
  </si>
  <si>
    <t>PV-CMA-103</t>
  </si>
  <si>
    <t>PV-CMA-104</t>
  </si>
  <si>
    <t>Limpieza anual de toda la superficie exterior de GASÓMETRO haciendo especial incidencia en la cúpula superior, en la EDAR Arroyo Culebro Cuenca Media Alta.</t>
  </si>
  <si>
    <t>PV-CMA-105</t>
  </si>
  <si>
    <t>Mantenimiento preventivo anual de COMPUERTAS, comprobación de estanqueidad, estado de guías, tornillo sinfín, tablero y demás elementos que lo componen, incluyendo reparación o sustitución de aquellos que se encuentren en mal estado, en la EDAR Arroyo Culebro Cuenca Media Alta.</t>
  </si>
  <si>
    <t>PV-CMA-106</t>
  </si>
  <si>
    <t>ERA CULEBRO CMA: MANTENIMIENTO PREVENTIVO</t>
  </si>
  <si>
    <t>Ud medida</t>
  </si>
  <si>
    <t>PV-TCMA-001</t>
  </si>
  <si>
    <t>PV-TCMA-002</t>
  </si>
  <si>
    <t>PV-TCMA-003</t>
  </si>
  <si>
    <t>PV-TCMA-004</t>
  </si>
  <si>
    <t>PV-TCMA-005</t>
  </si>
  <si>
    <t>PV-TCMA-006</t>
  </si>
  <si>
    <t>PV-TCMA-007</t>
  </si>
  <si>
    <t>PV-TCMA-008</t>
  </si>
  <si>
    <t>PV-TCMA-009</t>
  </si>
  <si>
    <t>Mantenimiento preventivo anual de VÁLVULAS, comprobación de funcionamiento, cierre estado general y husillos del bombeo de agua regenerada, en la EDAR Arroyo Culebro Cuenca Media Alta. Terciario.</t>
  </si>
  <si>
    <t>TTA CULEBRO CMA: MANTENIMIENTO PREVENTIVO</t>
  </si>
  <si>
    <t>PV-TACMA-001</t>
  </si>
  <si>
    <t>PV-TACMA-002</t>
  </si>
  <si>
    <t>PV-TACMA-003</t>
  </si>
  <si>
    <t>PV-TACMA-004</t>
  </si>
  <si>
    <t>PV-TACMA-005</t>
  </si>
  <si>
    <t>PV-TACMA-006</t>
  </si>
  <si>
    <t>Mantenimiento preventivo anual, de FILTRO DE ARENA Nº 1, en la EDAR Arroyo Culebro Cuenca Media Alta. Terciario Avanzado.</t>
  </si>
  <si>
    <t>PV-TACMA-007</t>
  </si>
  <si>
    <t>Mantenimiento preventivo anual, de FILTRO DE ARENA Nº 2, en la EDAR Arroyo Culebro Cuenca Media Alta. Terciario Avanzado.</t>
  </si>
  <si>
    <t>PV-TACMA-008</t>
  </si>
  <si>
    <t>Mantenimiento preventivo anual, de FILTRO DE ARENA Nº 3, en la EDAR Arroyo Culebro Cuenca Media Alta. Terciario Avanzado.</t>
  </si>
  <si>
    <t>PV-TACMA-009</t>
  </si>
  <si>
    <t>Mantenimiento preventivo, trienal o cada 10.000 horas, de compresor AIRE DE SERVICIOS ULTRAFILTRACIÓN Nº 1 marca GARDNER DENVER, en la EDAR Arroyo Culebro Cuenca Media Alta. Terciario Avanzado.</t>
  </si>
  <si>
    <t>PV-TACMA-010</t>
  </si>
  <si>
    <t>Mantenimiento preventivo, trienal o cada 10.000 horas, de compresor AIRE DE SERVICIOS ULTRAFILTRACIÓN Nº 2 marca GARDNER DENVER, en la EDAR Arroyo Culebro Cuenca Media Alta. Terciario Avanzado.</t>
  </si>
  <si>
    <t>PV-TACMA-011</t>
  </si>
  <si>
    <t>PV-TACMA-012</t>
  </si>
  <si>
    <t>PV-TACMA-013</t>
  </si>
  <si>
    <t>PV-TACMA-014</t>
  </si>
  <si>
    <t>PV-TACMA-015</t>
  </si>
  <si>
    <t>PV-TACMA-016</t>
  </si>
  <si>
    <t>PV-TACMA-017</t>
  </si>
  <si>
    <t>PV-TACMA-018</t>
  </si>
  <si>
    <t>PV-TACMA-019</t>
  </si>
  <si>
    <t>PV-TACMA-020</t>
  </si>
  <si>
    <t>PV-TACMA-021</t>
  </si>
  <si>
    <t>PV-TACMA-022</t>
  </si>
  <si>
    <t>PV-TACMA-023</t>
  </si>
  <si>
    <t>PV-TACMA-024</t>
  </si>
  <si>
    <t>PV-TACMA-025</t>
  </si>
  <si>
    <t>PV-TACMA-026</t>
  </si>
  <si>
    <t>PV-TACMA-027</t>
  </si>
  <si>
    <t>PV-TACMA-028</t>
  </si>
  <si>
    <t>PV-TACMA-029</t>
  </si>
  <si>
    <t>PV-TACMA-030</t>
  </si>
  <si>
    <t>PV-TACMA-031</t>
  </si>
  <si>
    <t>PV-TACMA-032</t>
  </si>
  <si>
    <t>PV-TACMA-033</t>
  </si>
  <si>
    <t>PV-TACMA-034</t>
  </si>
  <si>
    <t>Total TTA</t>
  </si>
  <si>
    <t>TOTAL MANTENIMIENTO PREVENTIVO</t>
  </si>
  <si>
    <t>EDAR ARROYO CULEBRO CMA: MANTENIMIENTO PREDICTIVO</t>
  </si>
  <si>
    <t>PD-CMA-001</t>
  </si>
  <si>
    <t>PD-CMA-002</t>
  </si>
  <si>
    <t>PD-CMA-003</t>
  </si>
  <si>
    <t>PD-CMA-004</t>
  </si>
  <si>
    <t>PD-CMA-005</t>
  </si>
  <si>
    <t>PD-CMA-006</t>
  </si>
  <si>
    <t>PD-CMA-007</t>
  </si>
  <si>
    <t>PD-CMA-008</t>
  </si>
  <si>
    <t>PD-CMA-009</t>
  </si>
  <si>
    <t>PD-CMA-010</t>
  </si>
  <si>
    <t>PD-CMA-011</t>
  </si>
  <si>
    <t>PD-CMA-012</t>
  </si>
  <si>
    <t>PD-CMA-013</t>
  </si>
  <si>
    <t>PD-CMA-014</t>
  </si>
  <si>
    <t>PD-CMA-015</t>
  </si>
  <si>
    <t>PD-CMA-016</t>
  </si>
  <si>
    <t>PD-CMA-017</t>
  </si>
  <si>
    <t>PD-CMA-018</t>
  </si>
  <si>
    <t>PD-CMA-019</t>
  </si>
  <si>
    <t>PD-CMA-020</t>
  </si>
  <si>
    <t>PD-CMA-021</t>
  </si>
  <si>
    <t>PD-CMA-022</t>
  </si>
  <si>
    <t>Realización de análisis semestral de muestra de aceite en TURBOCOMPRESOR Nº 1B, en la EDAR Arroyo Culebro Cuenca Media Alta.</t>
  </si>
  <si>
    <t>Realización de análisis semestral de muestra de aceite en TURBOCOMPRESOR Nº 2B, en la EDAR Arroyo Culebro Cuenca Media Alta.</t>
  </si>
  <si>
    <t>Realización de análisis semestral de muestra de aceite en TURBOCOMPRESOR Nº 3B, en la EDAR Arroyo Culebro Cuenca Media Alta.</t>
  </si>
  <si>
    <t>Realización de análisis semestral de muestra de aceite en TURBOCOMPRESOR Nº 4B, en la EDAR Arroyo Culebro Cuenca Media Alta.</t>
  </si>
  <si>
    <t>Realización de análisis semestral de muestra de aceite en TURBOCOMPRESOR Nº 1A, en la EDAR Arroyo Culebro Cuenca Media Alta.</t>
  </si>
  <si>
    <t>Realización de análisis semestral de muestra de aceite en TURBOCOMPRESOR Nº 2A, en la EDAR Arroyo Culebro Cuenca Media Alta.</t>
  </si>
  <si>
    <t>Realización de análisis semestral de muestra de aceite en centrifugadora de DESHIDRATACIÓN Nº 1, en la EDAR Arroyo Culebro Cuenca Media Alta.</t>
  </si>
  <si>
    <t>Realización de análisis semestral de muestra de aceite en centrifugadora de DESHIDRATACIÓN Nº 2, en la EDAR Arroyo Culebro Cuenca Media Alta.</t>
  </si>
  <si>
    <t>Realización de análisis semestral de muestra de aceite en centrifugadora de DESHIDRATACIÓN Nº 3, en la EDAR Arroyo Culebro Cuenca Media Alta.</t>
  </si>
  <si>
    <t>ERA CULEBRO CMA: MANTENIMIENTO PREDICTIVO</t>
  </si>
  <si>
    <t>PD-TCMA-001</t>
  </si>
  <si>
    <t>PD-TCMA-002</t>
  </si>
  <si>
    <t>PD-TCMA-003</t>
  </si>
  <si>
    <t>Campaña anual de termografía en todos los cuadros eléctricos, en la EDAR Arroyo Culebro Cuenca Media Alta. Terciario. CCM - BOMBEO AGUA REGENERADA</t>
  </si>
  <si>
    <t>TTA CULEBRO CMA: MANTENIMIENTO PREDICTIVO</t>
  </si>
  <si>
    <t>PD-TACMA-001</t>
  </si>
  <si>
    <t>PD-TACMA-002</t>
  </si>
  <si>
    <t>PD-TACMA-003</t>
  </si>
  <si>
    <t>TOTAL MANTENIMIENTO PREDICTIVO</t>
  </si>
  <si>
    <t>EDAR ARROYO CULEBRO CMA: MANTENIMIENTO METROLÓGICO</t>
  </si>
  <si>
    <t>Calibración anual de equipo de laboratorio, en la EDAR Arroyo Culebro Cuenca Media Alta. PH-METRO.</t>
  </si>
  <si>
    <t>ME-CMA-001</t>
  </si>
  <si>
    <t>Calibración anual de equipo de laboratorio, en la EDAR Arroyo Culebro Cuenca Media Alta. MEDIDOR DE CONDUCTIVIDAD PORTÁTIL.</t>
  </si>
  <si>
    <t>ME-CMA-002</t>
  </si>
  <si>
    <t>Calibración anual de equipo de laboratorio, en la EDAR Arroyo Culebro Cuenca Media Alta. TURBIDÍMETRO PORTÁTIL.</t>
  </si>
  <si>
    <t>ME-CMA-003</t>
  </si>
  <si>
    <t>Calibración anual de equipo de laboratorio, en la EDAR Arroyo Culebro Cuenca Media Alta. OXÍMETRO PORTÁTIL.</t>
  </si>
  <si>
    <t>ME-CMA-004</t>
  </si>
  <si>
    <t>Calibración anual de equipo de laboratorio, en la EDAR Arroyo Culebro Cuenca Media Alta. BALANZA ANALÍTICA.</t>
  </si>
  <si>
    <t>ME-CMA-005</t>
  </si>
  <si>
    <t>Calibración anual de equipo de laboratorio, en la EDAR Arroyo Culebro Cuenca Media Alta. ESPECTOFOTÓMETRO.</t>
  </si>
  <si>
    <t>ME-CMA-006</t>
  </si>
  <si>
    <t>Verificación anual de equipo de laboratorio, en la EDAR Arroyo Culebro Cuenca Media Alta. ESTUFA.</t>
  </si>
  <si>
    <t>ME-CMA-007</t>
  </si>
  <si>
    <t>Verificación anual de equipo de laboratorio, en la EDAR Arroyo Culebro Cuenca Media Alta. INCUBADOR DE DBO.</t>
  </si>
  <si>
    <t>ME-CMA-008</t>
  </si>
  <si>
    <t>Verificación anual de equipo de laboratorio, en la EDAR Arroyo Culebro Cuenca Media Alta. HORNO MUFLA.</t>
  </si>
  <si>
    <t>ME-CMA-009</t>
  </si>
  <si>
    <t>Verificación anual de equipo de laboratorio, en la EDAR Arroyo Culebro Cuenca Media Alta. BLOQUE TERMOSTÁTICO.</t>
  </si>
  <si>
    <t>ME-CMA-010</t>
  </si>
  <si>
    <t>Calibración anual de equipo de laboratorio, en la EDAR Arroyo Culebro Cuenca Media Alta. OXITOP IS-12.</t>
  </si>
  <si>
    <t>ME-CMA-011</t>
  </si>
  <si>
    <t>Calibración anual de equipo de laboratorio, en la EDAR Arroyo Culebro Cuenca Media Alta. TERMÓMETRO MERCURIO.</t>
  </si>
  <si>
    <t>ME-CMA-012</t>
  </si>
  <si>
    <t>Calibración anual de equipo de laboratorio, en la EDAR Arroyo Culebro Cuenca Media Alta. TERMÓMETRO PORTÁTIL.</t>
  </si>
  <si>
    <t>ME-CMA-013</t>
  </si>
  <si>
    <t>Verificación anual de PH-METRO, en la EDAR Arroyo Culebro Cuenca Media Alta. AGUA BRUTA.</t>
  </si>
  <si>
    <t>ME-CMA-014</t>
  </si>
  <si>
    <t>Verificación anual de oxímetro, en la EDAR Arroyo Culebro Cuenca Media Alta. LINEA Nº 1 ETAPA B ZONA 1.</t>
  </si>
  <si>
    <t>ME-CMA-015</t>
  </si>
  <si>
    <t>Verificación anual de oxímetro, en la EDAR Arroyo Culebro Cuenca Media Alta. LINEA Nº 1 ETAPA B ZONA 2.</t>
  </si>
  <si>
    <t>ME-CMA-016</t>
  </si>
  <si>
    <t>Verificación anual de oxímetro, en la EDAR Arroyo Culebro Cuenca Media Alta. LINEA Nº 1 ETAPA B ZONA 3.</t>
  </si>
  <si>
    <t>ME-CMA-017</t>
  </si>
  <si>
    <t>Verificación anual de oxímetro, en la EDAR Arroyo Culebro Cuenca Media Alta. LINEA Nº 2 ETAPA B ZONA 1.</t>
  </si>
  <si>
    <t>ME-CMA-018</t>
  </si>
  <si>
    <t>Verificación anual de oxímetro, en la EDAR Arroyo Culebro Cuenca Media Alta. LINEA Nº 2 ETAPA B ZONA 2.</t>
  </si>
  <si>
    <t>ME-CMA-019</t>
  </si>
  <si>
    <t>Verificación anual de oxímetro, en la EDAR Arroyo Culebro Cuenca Media Alta. LINEA Nº 2 ETAPA B ZONA 3.</t>
  </si>
  <si>
    <t>ME-CMA-020</t>
  </si>
  <si>
    <t>Verificación anual de oxímetro, en la EDAR Arroyo Culebro Cuenca Media Alta. LINEA Nº 3 ETAPA B ZONA 1.</t>
  </si>
  <si>
    <t>ME-CMA-021</t>
  </si>
  <si>
    <t>Verificación anual de oxímetro, en la EDAR Arroyo Culebro Cuenca Media Alta. LINEA Nº 3 ETAPA B ZONA 2.</t>
  </si>
  <si>
    <t>ME-CMA-022</t>
  </si>
  <si>
    <t>Verificación anual de oxímetro, en la EDAR Arroyo Culebro Cuenca Media Alta. LINEA Nº 3 ETAPA B ZONA 3.</t>
  </si>
  <si>
    <t>ME-CMA-023</t>
  </si>
  <si>
    <t>Verificación anual de oxímetro, en la EDAR Arroyo Culebro Cuenca Media Alta. LINEA Nº 4 ETAPA B ZONA 1.</t>
  </si>
  <si>
    <t>ME-CMA-024</t>
  </si>
  <si>
    <t>Verificación anual de oxímetro, en la EDAR Arroyo Culebro Cuenca Media Alta. LINEA Nº 4 ETAPA B ZONA 2.</t>
  </si>
  <si>
    <t>ME-CMA-025</t>
  </si>
  <si>
    <t>Verificación anual de oxímetro, en la EDAR Arroyo Culebro Cuenca Media Alta. LINEA Nº 4 ETAPA B ZONA 3.</t>
  </si>
  <si>
    <t>ME-CMA-026</t>
  </si>
  <si>
    <t>ME-CMA-027</t>
  </si>
  <si>
    <t>ME-CMA-028</t>
  </si>
  <si>
    <t>ME-CMA-029</t>
  </si>
  <si>
    <t>ME-CMA-030</t>
  </si>
  <si>
    <t>Mantenimiento trimestral del sistema de medición Phosphax del analizador en continuo de ORTOFOSFATOS, en la EDAR Arroyo Culebro Cuenca Media Alta.</t>
  </si>
  <si>
    <t>ME-CMA-031</t>
  </si>
  <si>
    <t>ME-CMA-032</t>
  </si>
  <si>
    <t>ME-CMA-033</t>
  </si>
  <si>
    <t>ME-CMA-034</t>
  </si>
  <si>
    <t>ME-CMA-035</t>
  </si>
  <si>
    <t>Verificación anual de turbidímetro, en la EDAR Arroyo Culebro Cuenca Media Alta. SS FANGOS A FERMENTACION (Etapa A).</t>
  </si>
  <si>
    <t>ME-CMA-036</t>
  </si>
  <si>
    <t>Verificación anual de turbidímetro, en la EDAR Arroyo Culebro Cuenca Media Alta. SS LINEA 1 ETAPA B.</t>
  </si>
  <si>
    <t>ME-CMA-037</t>
  </si>
  <si>
    <t>Verificación anual de turbidímetro, en la EDAR Arroyo Culebro Cuenca Media Alta. SS LINEA 2 ETAPA B.</t>
  </si>
  <si>
    <t>ME-CMA-038</t>
  </si>
  <si>
    <t>Verificación anual de turbidímetro, en la EDAR Arroyo Culebro Cuenca Media Alta. SS LINEA 3 ETAPA B.</t>
  </si>
  <si>
    <t>ME-CMA-039</t>
  </si>
  <si>
    <t>Verificación anual de turbidímetro, en la EDAR Arroyo Culebro Cuenca Media Alta. SS LINEA 4 ETAPA B.</t>
  </si>
  <si>
    <t>ME-CMA-040</t>
  </si>
  <si>
    <t>Verificación anual de turbidímetro, en la EDAR Arroyo Culebro Cuenca Media Alta. EFLUENTE Nº 1.</t>
  </si>
  <si>
    <t>ME-CMA-041</t>
  </si>
  <si>
    <t>Verificación anual de turbidímetro, en la EDAR Arroyo Culebro Cuenca Media Alta. EFLUENTE Nº 2.</t>
  </si>
  <si>
    <t>ME-CMA-042</t>
  </si>
  <si>
    <t>Verificación anual del conductivímetro, en la EDAR Arroyo Culebro Cuenca Media Alta.</t>
  </si>
  <si>
    <t>ME-CMA-043</t>
  </si>
  <si>
    <t>ME-CMA-044</t>
  </si>
  <si>
    <t>ME-CMA-045</t>
  </si>
  <si>
    <t>ME-CMA-046</t>
  </si>
  <si>
    <t>ME-CMA-047</t>
  </si>
  <si>
    <t>ME-CMA-048</t>
  </si>
  <si>
    <t>ME-CMA-049</t>
  </si>
  <si>
    <t>ME-CMA-050</t>
  </si>
  <si>
    <t>ME-CMA-051</t>
  </si>
  <si>
    <t>ME-CMA-052</t>
  </si>
  <si>
    <t>ME-CMA-053</t>
  </si>
  <si>
    <t>ME-CMA-054</t>
  </si>
  <si>
    <t>ME-CMA-055</t>
  </si>
  <si>
    <t>ME-CMA-056</t>
  </si>
  <si>
    <t>ME-CMA-057</t>
  </si>
  <si>
    <t>ME-CMA-058</t>
  </si>
  <si>
    <t>Verificación bienal de caudalímetro electromagnético FANGO CENTRIFUGA Nº 1, en la EDAR Arroyo Culebro Cuenca Media Alta.</t>
  </si>
  <si>
    <t>ME-CMA-059</t>
  </si>
  <si>
    <t>Verificación bienal de caudalímetro electromagnético FANGO CENTRIFUGA Nº 2, en la EDAR Arroyo Culebro Cuenca Media Alta.</t>
  </si>
  <si>
    <t>ME-CMA-060</t>
  </si>
  <si>
    <t>Verificación bienal de caudalímetro electromagnético FANGO CENTRIFUGA Nº 3, en la EDAR Arroyo Culebro Cuenca Media Alta.</t>
  </si>
  <si>
    <t>ME-CMA-061</t>
  </si>
  <si>
    <t>Verificación bienal de caudalímetro electromagnético ENTRADA BIOLOGICO A, en la EDAR Arroyo Culebro Cuenca Media Alta.</t>
  </si>
  <si>
    <t>ME-CMA-062</t>
  </si>
  <si>
    <t>Verificación bienal de caudalímetro electromagnético RECIRCULACION FANGOS PRIMARIOS, en la EDAR Arroyo Culebro Cuenca Media Alta.</t>
  </si>
  <si>
    <t>ME-CMA-063</t>
  </si>
  <si>
    <t>Verificación bienal de caudalímetro electromagnético PURGA FANGOS PRIMARIOS, en la EDAR Arroyo Culebro Cuenca Media Alta.</t>
  </si>
  <si>
    <t>ME-CMA-064</t>
  </si>
  <si>
    <t>ME-CMA-065</t>
  </si>
  <si>
    <t>ME-CMA-066</t>
  </si>
  <si>
    <t>Verificación bienal de caudalímetro electromagnético RECIRC. INTERNA LINEA Nº 2 ETAPA B ZONA ANAEROBIA, en la EDAR Arroyo Culebro Cuenca Media Alta.</t>
  </si>
  <si>
    <t>ME-CMA-067</t>
  </si>
  <si>
    <t>ME-CMA-068</t>
  </si>
  <si>
    <t>ME-CMA-069</t>
  </si>
  <si>
    <t>Verificación bienal de caudalímetro electromagnético RECIRC. INTERNA LINEA Nº 3 ETAPA B ZONA ANAEROBIA, en la EDAR Arroyo Culebro Cuenca Media Alta.</t>
  </si>
  <si>
    <t>ME-CMA-070</t>
  </si>
  <si>
    <t>Verificación bienal de caudalímetro electromagnético RECIRC. INTERNA LINEA Nº 4 ETAPA B ZONA ANAEROBIA, en la EDAR Arroyo Culebro Cuenca Media Alta.</t>
  </si>
  <si>
    <t>ME-CMA-071</t>
  </si>
  <si>
    <t>ME-CMA-072</t>
  </si>
  <si>
    <t>Verificación bienal de caudalímetro electromagnético AGUA BIOLOGICO LINEA Nº 1, en la EDAR Arroyo Culebro Cuenca Media Alta.</t>
  </si>
  <si>
    <t>ME-CMA-073</t>
  </si>
  <si>
    <t>Verificación bienal de caudalímetro electromagnético AGUA BIOLOGICO LINEA Nº 2, en la EDAR Arroyo Culebro Cuenca Media Alta.</t>
  </si>
  <si>
    <t>ME-CMA-074</t>
  </si>
  <si>
    <t>Verificación bienal de caudalímetro electromagnético AGUA BIOLOGICO LINEA Nº 3, en la EDAR Arroyo Culebro Cuenca Media Alta.</t>
  </si>
  <si>
    <t>ME-CMA-075</t>
  </si>
  <si>
    <t>Verificación bienal de caudalímetro electromagnético AGUA BIOLOGICO LINEA Nº 4, en la EDAR Arroyo Culebro Cuenca Media Alta.</t>
  </si>
  <si>
    <t>ME-CMA-076</t>
  </si>
  <si>
    <t>Verificación bienal de caudalímetro electromagnético RECIRCULACION EXTERNA LINEA Nº 1, en la EDAR Arroyo Culebro Cuenca Media Alta.</t>
  </si>
  <si>
    <t>ME-CMA-077</t>
  </si>
  <si>
    <t>Verificación bienal de caudalímetro electromagnético RECIRCULACION EXTERNA LINEA Nº 2, en la EDAR Arroyo Culebro Cuenca Media Alta.</t>
  </si>
  <si>
    <t>ME-CMA-078</t>
  </si>
  <si>
    <t>Verificación bienal de caudalímetro electromagnético RECIRCULACION EXTERNA LINEA Nº 3, en la EDAR Arroyo Culebro Cuenca Media Alta.</t>
  </si>
  <si>
    <t>ME-CMA-079</t>
  </si>
  <si>
    <t>Verificación bienal de caudalímetro electromagnético RECIRCULACION EXTERNA LINEA Nº 4, en la EDAR Arroyo Culebro Cuenca Media Alta.</t>
  </si>
  <si>
    <t>ME-CMA-080</t>
  </si>
  <si>
    <t>Verificación bienal de caudalímetro electromagnético EFLUENTE DE PLANTA, en la EDAR Arroyo Culebro Cuenca Media Alta.</t>
  </si>
  <si>
    <t>ME-CMA-081</t>
  </si>
  <si>
    <t>Verificación bienal de caudalímetro electromagnético FANGOS PRIMARIOS A FERMENTOR Nº 1, en la EDAR Arroyo Culebro Cuenca Media Alta.</t>
  </si>
  <si>
    <t>ME-CMA-082</t>
  </si>
  <si>
    <t>Verificación bienal de caudalímetro electromagnético FANGOS PRIMARIOS A FERMENTADOR Nº 2, en la EDAR Arroyo Culebro Cuenca Media Alta.</t>
  </si>
  <si>
    <t>ME-CMA-083</t>
  </si>
  <si>
    <t>Verificación bienal de caudalímetro electromagnético FANGOS PRIMARIOS A FERMENTADOR Nº 3, en la EDAR Arroyo Culebro Cuenca Media Alta.</t>
  </si>
  <si>
    <t>ME-CMA-084</t>
  </si>
  <si>
    <t>Verificación bienal de caudalímetro electromagnético FANGOS PRIMARIOS A FERMENTADOR Nº 4, en la EDAR Arroyo Culebro Cuenca Media Alta.</t>
  </si>
  <si>
    <t>ME-CMA-085</t>
  </si>
  <si>
    <t>Verificación bienal de caudalímetro electromagnético FANGOS EN EXCESO, en la EDAR Arroyo Culebro Cuenca Media Alta.</t>
  </si>
  <si>
    <t>ME-CMA-086</t>
  </si>
  <si>
    <t>Verificación bienal de caudalímetro electromagnético FANGOS A DIGESTION, en la EDAR Arroyo Culebro Cuenca Media Alta.</t>
  </si>
  <si>
    <t>ME-CMA-087</t>
  </si>
  <si>
    <t>Verificación bienal de caudalímetro electromagnético CLORURO FÉRRICO A BIÓLOGICO Nº 1, en la EDAR Arroyo Culebro Cuenca Media Alta.</t>
  </si>
  <si>
    <t>ME-CMA-088</t>
  </si>
  <si>
    <t>Verificación bienal de caudalímetro electromagnético CLORURO FÉRRICO A BIÓLOGICO Nº 2, en la EDAR Arroyo Culebro Cuenca Media Alta.</t>
  </si>
  <si>
    <t>ME-CMA-089</t>
  </si>
  <si>
    <t>Verificación bienal de caudalímetro electromagnético CLORURO FÉRRICO A BIÓLOGICO Nº 3, en la EDAR Arroyo Culebro Cuenca Media Alta.</t>
  </si>
  <si>
    <t>ME-CMA-090</t>
  </si>
  <si>
    <t>Verificación bienal de caudalímetro electromagnético CLORURO FÉRRICO A BIÓLOGICO Nº 4, en la EDAR Arroyo Culebro Cuenca Media Alta.</t>
  </si>
  <si>
    <t>ME-CMA-091</t>
  </si>
  <si>
    <t>Verificación bienal de caudalímetro másico DE AIRE LINEA Nº  1 ETAPA A, en la EDAR Arroyo Culebro Cuenca Media Alta.</t>
  </si>
  <si>
    <t>ME-CMA-092</t>
  </si>
  <si>
    <t>Verificación bienal de caudalímetro másico DE AIRE LINEA Nº  2 ETAPA A, en la EDAR Arroyo Culebro Cuenca Media Alta.</t>
  </si>
  <si>
    <t>ME-CMA-093</t>
  </si>
  <si>
    <t>Verificación bienal de caudalímetro másico DE AIRE LINEA Nº  3 ETAPA A, en la EDAR Arroyo Culebro Cuenca Media Alta.</t>
  </si>
  <si>
    <t>ME-CMA-094</t>
  </si>
  <si>
    <t>Verificación bienal de caudalímetro másico DE AIRE LINEA Nº  1 ETAPA B ZONA 1, en la EDAR Arroyo Culebro Cuenca Media Alta.</t>
  </si>
  <si>
    <t>ME-CMA-095</t>
  </si>
  <si>
    <t>Verificación bienal de caudalímetro másico DE AIRE LINEA Nº  1 ETAPA B ZONA 2, en la EDAR Arroyo Culebro Cuenca Media Alta.</t>
  </si>
  <si>
    <t>ME-CMA-096</t>
  </si>
  <si>
    <t>Verificación bienal de caudalímetro másico DE AIRE LINEA Nº  2 ETAPA B ZONA 1, en la EDAR Arroyo Culebro Cuenca Media Alta.</t>
  </si>
  <si>
    <t>ME-CMA-097</t>
  </si>
  <si>
    <t>Verificación bienal de caudalímetro másico DE AIRE LINEA Nº  2 ETAPA B ZONA 2, en la EDAR Arroyo Culebro Cuenca Media Alta.</t>
  </si>
  <si>
    <t>ME-CMA-098</t>
  </si>
  <si>
    <t>Verificación bienal de caudalímetro másico DE AIRE LINEA Nº  3 ETAPA B ZONA 1, en la EDAR Arroyo Culebro Cuenca Media Alta.</t>
  </si>
  <si>
    <t>ME-CMA-099</t>
  </si>
  <si>
    <t>Verificación bienal de caudalímetro másico DE AIRE LINEA Nº  3 ETAPA B ZONA 2, en la EDAR Arroyo Culebro Cuenca Media Alta.</t>
  </si>
  <si>
    <t>ME-CMA-100</t>
  </si>
  <si>
    <t>Verificación bienal de caudalímetro másico DE AIRE LINEA Nº  4 ETAPA B ZONA 1, en la EDAR Arroyo Culebro Cuenca Media Alta.</t>
  </si>
  <si>
    <t>ME-CMA-101</t>
  </si>
  <si>
    <t>Verificación bienal de caudalímetro másico DE AIRE LINEA Nº  4 ETAPA B ZONA 2, en la EDAR Arroyo Culebro Cuenca Media Alta.</t>
  </si>
  <si>
    <t>ME-CMA-102</t>
  </si>
  <si>
    <t>Verificación bienal de caudalímetro másico GAS A ANTORCHA, en la EDAR Arroyo Culebro Cuenca Media Alta.</t>
  </si>
  <si>
    <t>ME-CMA-103</t>
  </si>
  <si>
    <t>Verificación bienal de caudalímetro másico GAS A MOTOGENERADORES, en la EDAR Arroyo Culebro Cuenca Media Alta.</t>
  </si>
  <si>
    <t>ME-CMA-104</t>
  </si>
  <si>
    <t>Verificación bienal de caudalímetro másico GAS A CALDERAS, en la EDAR Arroyo Culebro Cuenca Media Alta.</t>
  </si>
  <si>
    <t>ME-CMA-105</t>
  </si>
  <si>
    <t>Verificación anual del medidor de sólidos de fango deshidratado, en la EDAR Arroyo Culebro Cuenca Media Alta.</t>
  </si>
  <si>
    <t>ME-CMA-106</t>
  </si>
  <si>
    <t>Verificación anual del analizador de SH2 en el gas de digestión, en la EDAR Arroyo Culebro Cuenca Media Alta.</t>
  </si>
  <si>
    <t>ME-CMA-107</t>
  </si>
  <si>
    <t>ME-CMA-108</t>
  </si>
  <si>
    <t>ME-CMA-109</t>
  </si>
  <si>
    <t>ME-CMA-110</t>
  </si>
  <si>
    <t>ME-CMA-111</t>
  </si>
  <si>
    <t>Verificación anual de tomamuestras AGUA BRUTA, en la EDAR Arroyo Culebro Cuenca Media Alta.</t>
  </si>
  <si>
    <t>ME-CMA-112</t>
  </si>
  <si>
    <t>Verificación anual de tomamuestras ENTRADA ETAPA A, en la EDAR Arroyo Culebro Cuenca Media Alta.</t>
  </si>
  <si>
    <t>ME-CMA-113</t>
  </si>
  <si>
    <t>Verificación anual de tomamuestras EFLUENTE, en la EDAR Arroyo Culebro Cuenca Media Alta.</t>
  </si>
  <si>
    <t>ME-CMA-114</t>
  </si>
  <si>
    <t>ERA CULEBRO CMA: MANTENIMIENTO METROLÓGICO</t>
  </si>
  <si>
    <t>Verificación anual de PH-METRO, en la EDAR Arroyo Culebro Cuenca Media Alta. Terciario.</t>
  </si>
  <si>
    <t>ME-TCMA-001</t>
  </si>
  <si>
    <t>Verificación anual de TURBIDÍMETRO del bombeo de agua regenerada, en la EDAR Arroyo Culebro Cuenca Media Alta. Terciario.</t>
  </si>
  <si>
    <t>ME-TCMA-002</t>
  </si>
  <si>
    <t>ME-TCMA-003</t>
  </si>
  <si>
    <t>ME-TCMA-004</t>
  </si>
  <si>
    <t>ME-TCMA-005</t>
  </si>
  <si>
    <t>ME-TCMA-006</t>
  </si>
  <si>
    <t>ME-TCMA-007</t>
  </si>
  <si>
    <t>ME-TCMA-008</t>
  </si>
  <si>
    <t>ME-TCMA-009</t>
  </si>
  <si>
    <t>Verificación bienal de caudalímetro electromagnético de BOMBEO A TRATAMIENTO TERCIARIO, en la EDAR Arroyo Culebro Cuenca Media Alta. Terciario.</t>
  </si>
  <si>
    <t>ME-TCMA-010</t>
  </si>
  <si>
    <t>Verificación bienal de caudalímetro electromagnético de AGUA LAVADO FILTROS DE ARENA, en la EDAR Arroyo Culebro Cuenca Media Alta. Terciario.</t>
  </si>
  <si>
    <t>ME-TCMA-011</t>
  </si>
  <si>
    <t>Verificación bienal de caudalímetro electromagnético de RED ESTE, en la EDAR Arroyo Culebro Cuenca Media Alta. Terciario.</t>
  </si>
  <si>
    <t>ME-TCMA-012</t>
  </si>
  <si>
    <t>Verificación bienal de caudalímetro electromagnético de RED OESTE, en la EDAR Arroyo Culebro Cuenca Media Alta. Terciario.</t>
  </si>
  <si>
    <t>ME-TCMA-013</t>
  </si>
  <si>
    <t>Verificación anual de MEDIDOR DE PRESIÓN Nº 1 del bombeo de agua regenerada, en la EDAR Arroyo Culebro Cuenca Media Alta. Terciario.</t>
  </si>
  <si>
    <t>ME-TCMA-014</t>
  </si>
  <si>
    <t>Verificación anual de MEDIDOR DE PRESIÓN Nº 2 del bombeo de agua regenerada, en la EDAR Arroyo Culebro Cuenca Media Alta. Terciario.</t>
  </si>
  <si>
    <t>ME-TCMA-015</t>
  </si>
  <si>
    <t>Verificación anual de MEDIDOR DE PRESIÓN Nº 3 del bombeo de agua regenerada, en la EDAR Arroyo Culebro Cuenca Media Alta. Terciario.</t>
  </si>
  <si>
    <t>ME-TCMA-016</t>
  </si>
  <si>
    <t>Verificación anual de MEDIDOR DE PRESIÓN Nº 4 del bombeo de agua regenerada, en la EDAR Arroyo Culebro Cuenca Media Alta. Terciario.</t>
  </si>
  <si>
    <t>ME-TCMA-017</t>
  </si>
  <si>
    <t>ME-TCMA-018</t>
  </si>
  <si>
    <t>TTA CULEBRO CMA: MANTENIMIENTO METROLÓGICO</t>
  </si>
  <si>
    <t>ME-TACMA-011</t>
  </si>
  <si>
    <t>ME-TACMA-012</t>
  </si>
  <si>
    <t>ME-TACMA-013</t>
  </si>
  <si>
    <t>ME-TACMA-014</t>
  </si>
  <si>
    <t>Verificación anual de medidor cloro SALIDA FILTROS DE CARTUCHOS, en la EDAR Arroyo Culebro Cuenca Media Alta. Terciario Avanzado.</t>
  </si>
  <si>
    <t>ME-TACMA-015</t>
  </si>
  <si>
    <t>Verificación anual de medidor cloro AGUA TRATADA, en la EDAR Arroyo Culebro Cuenca Media Alta. Terciario Avanzado.</t>
  </si>
  <si>
    <t>ME-TACMA-016</t>
  </si>
  <si>
    <t>Verificación anual de turbidímetro ARQUETA DE ENTRADA, en la EDAR Arroyo Culebro Cuenca Media Alta. Terciario Avanzado.</t>
  </si>
  <si>
    <t>ME-TACMA-017</t>
  </si>
  <si>
    <t>Verificación anual de turbidímetro AGUA DECANTADA, en la EDAR Arroyo Culebro Cuenca Media Alta. Terciario Avanzado.</t>
  </si>
  <si>
    <t>ME-TACMA-018</t>
  </si>
  <si>
    <t>Verificación anual de turbidímetro AGUA FILTRADA, en la EDAR Arroyo Culebro Cuenca Media Alta. Terciario Avanzado.</t>
  </si>
  <si>
    <t>ME-TACMA-019</t>
  </si>
  <si>
    <t>Verificación anual de turbidímetro AGUA ULTRAFILTRADA, en la EDAR Arroyo Culebro Cuenca Media Alta. Terciario Avanzado.</t>
  </si>
  <si>
    <t>ME-TACMA-020</t>
  </si>
  <si>
    <t>Verificación anual de turbidímetro AGUA TRATADA, en la EDAR Arroyo Culebro Cuenca Media Alta. Terciario Avanzado.</t>
  </si>
  <si>
    <t>ME-TACMA-021</t>
  </si>
  <si>
    <t>Verificación anual de ph-metro ARQUETA DE ENTRADA, en la EDAR Arroyo Culebro Cuenca Media Alta. Terciario Avanzado.</t>
  </si>
  <si>
    <t>ME-TACMA-022</t>
  </si>
  <si>
    <t>Verificación anual de ph-metro AGUA DECANTADA, en la EDAR Arroyo Culebro Cuenca Media Alta. Terciario Avanzado.</t>
  </si>
  <si>
    <t>ME-TACMA-023</t>
  </si>
  <si>
    <t>Verificación anual de ph-metro AGUA FILTRADA, en la EDAR Arroyo Culebro Cuenca Media Alta. Terciario Avanzado.</t>
  </si>
  <si>
    <t>ME-TACMA-024</t>
  </si>
  <si>
    <t>Verificación anual de ph-metro DEPÓSITO DE NEUTRALIZACIÓN, en la EDAR Arroyo Culebro Cuenca Media Alta. Terciario Avanzado.</t>
  </si>
  <si>
    <t>ME-TACMA-025</t>
  </si>
  <si>
    <t>Verificación anual de ph-metro AGUA ULTRAFILTRADA, en la EDAR Arroyo Culebro Cuenca Media Alta. Terciario Avanzado.</t>
  </si>
  <si>
    <t>ME-TACMA-026</t>
  </si>
  <si>
    <t>Verificación anual de ph-metro SALIDA FILTROS DE CARTUCHOS, en la EDAR Arroyo Culebro Cuenca Media Alta. Terciario Avanzado.</t>
  </si>
  <si>
    <t>ME-TACMA-027</t>
  </si>
  <si>
    <t>Verificación anual de ph-metro AGUA PERMEADA ÓSMOSIS INVERSA "A", en la EDAR Arroyo Culebro Cuenca Media Alta. Terciario Avanzado.</t>
  </si>
  <si>
    <t>ME-TACMA-028</t>
  </si>
  <si>
    <t>Verificación anual de ph-metro AGUA PERMEADA ÓSMOSIS INVERSA "B", en la EDAR Arroyo Culebro Cuenca Media Alta. Terciario Avanzado.</t>
  </si>
  <si>
    <t>ME-TACMA-029</t>
  </si>
  <si>
    <t>Verificación anual de ph-metro AGUA PERMEADA ÓSMOSIS INVERSA "C", en la EDAR Arroyo Culebro Cuenca Media Alta. Terciario Avanzado.</t>
  </si>
  <si>
    <t>ME-TACMA-030</t>
  </si>
  <si>
    <t>Verificación anual de ph-metro LIMPIEZA A ÓSMOSIS INVERSA, en la EDAR Arroyo Culebro Cuenca Media Alta. Terciario Avanzado.</t>
  </si>
  <si>
    <t>ME-TACMA-031</t>
  </si>
  <si>
    <t>Verificación anual de ph-metro AGUA TRATADA, en la EDAR Arroyo Culebro Cuenca Media Alta. Terciario Avanzado.</t>
  </si>
  <si>
    <t>ME-TACMA-032</t>
  </si>
  <si>
    <t>Verificación anual de medidor re-dox NEUTRALIZACIÓN, en la EDAR Arroyo Culebro Cuenca Media Alta. Terciario Avanzado.</t>
  </si>
  <si>
    <t>ME-TACMA-033</t>
  </si>
  <si>
    <t>Verificación anual de medidor re-dox AGUA ULTRAFILTRADA, en la EDAR Arroyo Culebro Cuenca Media Alta. Terciario Avanzado.</t>
  </si>
  <si>
    <t>ME-TACMA-034</t>
  </si>
  <si>
    <t>Verificación anual de medidor re-dox SALIDA FILTROS DE CARTUCHOS, en la EDAR Arroyo Culebro Cuenca Media Alta. Terciario Avanzado.</t>
  </si>
  <si>
    <t>ME-TACMA-035</t>
  </si>
  <si>
    <t>Verificación anual de conductivímetro AGUA ULTRAFILTRADA, en la EDAR Arroyo Culebro Cuenca Media Alta. Terciario Avanzado.</t>
  </si>
  <si>
    <t>ME-TACMA-036</t>
  </si>
  <si>
    <t>Verificación anual de conductivímetro AGUA PERMEADA PRIMERA ETAPA ÓSMOSIS INVERSA "A", en la EDAR Arroyo Culebro Cuenca Media Alta. Terciario Avanzado.</t>
  </si>
  <si>
    <t>ME-TACMA-037</t>
  </si>
  <si>
    <t>Verificación anual de conductivímetro AGUA PERMEADA PRIMERA ETAPA ÓSMOSIS INVERSA "B", en la EDAR Arroyo Culebro Cuenca Media Alta. Terciario Avanzado.</t>
  </si>
  <si>
    <t>ME-TACMA-038</t>
  </si>
  <si>
    <t>Verificación anual de conductivímetro AGUA PERMEADA PRIMERA ETAPA ÓSMOSIS INVERSA "C", en la EDAR Arroyo Culebro Cuenca Media Alta. Terciario Avanzado.</t>
  </si>
  <si>
    <t>ME-TACMA-039</t>
  </si>
  <si>
    <t>Verificación anual de conductivímetro AGUA PERMEADA SEGUNDA ETAPA ÓSMOSIS INVERSA "A", en la EDAR Arroyo Culebro Cuenca Media Alta. Terciario Avanzado.</t>
  </si>
  <si>
    <t>ME-TACMA-040</t>
  </si>
  <si>
    <t>Verificación anual de conductivímetro AGUA PERMEADA SEGUNDA ETAPA ÓSMOSIS INVERSA "B", en la EDAR Arroyo Culebro Cuenca Media Alta. Terciario Avanzado.</t>
  </si>
  <si>
    <t>ME-TACMA-041</t>
  </si>
  <si>
    <t>Verificación anual de conductivímetro AGUA PERMEADA SEGUNDA ETAPA ÓSMOSIS INVERSA "C", en la EDAR Arroyo Culebro Cuenca Media Alta. Terciario Avanzado.</t>
  </si>
  <si>
    <t>ME-TACMA-042</t>
  </si>
  <si>
    <t>Verificación anual de conductivímetro AGUA PERMEADA ÓSMOSIS INVERSA "A", en la EDAR Arroyo Culebro Cuenca Media Alta. Terciario Avanzado.</t>
  </si>
  <si>
    <t>ME-TACMA-043</t>
  </si>
  <si>
    <t>Verificación anual de conductivímetro AGUA PERMEADA ÓSMOSIS INVERSA "B", en la EDAR Arroyo Culebro Cuenca Media Alta. Terciario Avanzado.</t>
  </si>
  <si>
    <t>ME-TACMA-044</t>
  </si>
  <si>
    <t>Verificación anual de conductivímetro AGUA PERMEADA ÓSMOSIS INVERSA "C", en la EDAR Arroyo Culebro Cuenca Media Alta. Terciario Avanzado.</t>
  </si>
  <si>
    <t>ME-TACMA-045</t>
  </si>
  <si>
    <t>Verificación anual de conductivímetro RECHAZO ÓSMOSIS INVERSA "A"en la EDAR Arroyo Culebro Cuenca Media Alta. Terciario Avanzado.</t>
  </si>
  <si>
    <t>ME-TACMA-046</t>
  </si>
  <si>
    <t>Verificación anual de conductivímetro RECHAZO ÓSMOSIS INVERSA "B", en la EDAR Arroyo Culebro Cuenca Media Alta. Terciario Avanzado.</t>
  </si>
  <si>
    <t>ME-TACMA-047</t>
  </si>
  <si>
    <t>Verificación anual de conductivímetro RECHAZO ÓSMOSIS INVERSA "C", en la EDAR Arroyo Culebro Cuenca Media Alta. Terciario Avanzado.</t>
  </si>
  <si>
    <t>ME-TACMA-048</t>
  </si>
  <si>
    <t>Verificación anual de conductivímetro AGUA TRATADA, en la EDAR Arroyo Culebro Cuenca Media Alta. Terciario Avanzado.</t>
  </si>
  <si>
    <t>ME-TACMA-049</t>
  </si>
  <si>
    <t>ME-TACMA-050</t>
  </si>
  <si>
    <t>ME-TACMA-051</t>
  </si>
  <si>
    <t>ME-TACMA-052</t>
  </si>
  <si>
    <t>ME-TACMA-053</t>
  </si>
  <si>
    <t>ME-TACMA-054</t>
  </si>
  <si>
    <t>ME-TACMA-055</t>
  </si>
  <si>
    <t>ME-TACMA-056</t>
  </si>
  <si>
    <t>ME-TACMA-057</t>
  </si>
  <si>
    <t>ME-TACMA-058</t>
  </si>
  <si>
    <t>ME-TACMA-059</t>
  </si>
  <si>
    <t>ME-TACMA-060</t>
  </si>
  <si>
    <t>ME-TACMA-061</t>
  </si>
  <si>
    <t>ME-TACMA-062</t>
  </si>
  <si>
    <t>ME-TACMA-063</t>
  </si>
  <si>
    <t>ME-TACMA-064</t>
  </si>
  <si>
    <t>ME-TACMA-065</t>
  </si>
  <si>
    <t>ME-TACMA-066</t>
  </si>
  <si>
    <t>ME-TACMA-067</t>
  </si>
  <si>
    <t>ME-TACMA-068</t>
  </si>
  <si>
    <t>ME-TACMA-069</t>
  </si>
  <si>
    <t>ME-TACMA-070</t>
  </si>
  <si>
    <t>ME-TACMA-071</t>
  </si>
  <si>
    <t>ME-TACMA-072</t>
  </si>
  <si>
    <t>ME-TACMA-073</t>
  </si>
  <si>
    <t>ME-TACMA-074</t>
  </si>
  <si>
    <t>ME-TACMA-075</t>
  </si>
  <si>
    <t>ME-TACMA-076</t>
  </si>
  <si>
    <t>ME-TACMA-077</t>
  </si>
  <si>
    <t>ME-TACMA-078</t>
  </si>
  <si>
    <t>ME-TACMA-079</t>
  </si>
  <si>
    <t>ME-TACMA-080</t>
  </si>
  <si>
    <t>ME-TACMA-081</t>
  </si>
  <si>
    <t>ME-TACMA-082</t>
  </si>
  <si>
    <t>ME-TACMA-083</t>
  </si>
  <si>
    <t>ME-TACMA-084</t>
  </si>
  <si>
    <t>ME-TACMA-085</t>
  </si>
  <si>
    <t>ME-TACMA-086</t>
  </si>
  <si>
    <t>ME-TACMA-087</t>
  </si>
  <si>
    <t>ME-TACMA-088</t>
  </si>
  <si>
    <t>ME-TACMA-089</t>
  </si>
  <si>
    <t>ME-TACMA-090</t>
  </si>
  <si>
    <t>ME-TACMA-091</t>
  </si>
  <si>
    <t>ME-TACMA-092</t>
  </si>
  <si>
    <t>ME-TACMA-093</t>
  </si>
  <si>
    <t>ME-TACMA-094</t>
  </si>
  <si>
    <t>ME-TACMA-095</t>
  </si>
  <si>
    <t>ME-TACMA-096</t>
  </si>
  <si>
    <t>ME-TACMA-097</t>
  </si>
  <si>
    <t>ME-TACMA-098</t>
  </si>
  <si>
    <t>ME-TACMA-099</t>
  </si>
  <si>
    <t>ME-TACMA-100</t>
  </si>
  <si>
    <t>ME-TACMA-101</t>
  </si>
  <si>
    <t>ME-TACMA-102</t>
  </si>
  <si>
    <t>ME-TACMA-103</t>
  </si>
  <si>
    <t>ME-TACMA-104</t>
  </si>
  <si>
    <t>ME-TACMA-105</t>
  </si>
  <si>
    <t>ME-TACMA-106</t>
  </si>
  <si>
    <t>ME-TACMA-107</t>
  </si>
  <si>
    <t>ME-TACMA-108</t>
  </si>
  <si>
    <t>ME-TACMA-109</t>
  </si>
  <si>
    <t>ME-TACMA-110</t>
  </si>
  <si>
    <t>ME-TACMA-111</t>
  </si>
  <si>
    <t>ME-TACMA-112</t>
  </si>
  <si>
    <t>ME-TACMA-113</t>
  </si>
  <si>
    <t>ME-TACMA-114</t>
  </si>
  <si>
    <t>ME-TACMA-115</t>
  </si>
  <si>
    <t>ME-TACMA-116</t>
  </si>
  <si>
    <t>ME-TACMA-117</t>
  </si>
  <si>
    <t>ME-TACMA-118</t>
  </si>
  <si>
    <t>ME-TACMA-119</t>
  </si>
  <si>
    <t>ME-TACMA-120</t>
  </si>
  <si>
    <t>ME-TACMA-121</t>
  </si>
  <si>
    <t>Verificación anual de controlador sondas de medición PRETRATAMIENTO, en la EDAR Arroyo Culebro Cuenca Media Alta. Terciario Avanzado.</t>
  </si>
  <si>
    <t>Verificación anual de controlador sondas de medición PRETRATAMIENTO-FILTRACIÓN, en la EDAR Arroyo Culebro Cuenca Media Alta. Terciario Avanzado.</t>
  </si>
  <si>
    <t>Verificación anual de controlador sondas de medición AGUA UF Y AGUA RECIRCULACIÓN DE FANGOS, en la EDAR Arroyo Culebro Cuenca Media Alta. Terciario Avanzado.</t>
  </si>
  <si>
    <t>Verificación anual de controlador sondas de medición ENTRADA UF, ENTRADA OI Y LAVADO CIP, en la EDAR Arroyo Culebro Cuenca Media Alta. Terciario Avanzado.</t>
  </si>
  <si>
    <t>Verificación anual de controlador sondas de medición ÓSMOSIS INVERSA "A", en la EDAR Arroyo Culebro Cuenca Media Alta. Terciario Avanzado.</t>
  </si>
  <si>
    <t>Verificación anual de controlador sondas de medición ÓSMOSIS INVERSA "B", en la EDAR Arroyo Culebro Cuenca Media Alta. Terciario Avanzado.</t>
  </si>
  <si>
    <t>Verificación anual de controlador sondas de medición ÓSMOSIS INVERSA "C", en la EDAR Arroyo Culebro Cuenca Media Alta. Terciario Avanzado.</t>
  </si>
  <si>
    <t>Verificación anual de controlador sondas de medición AGUA TRATADA, en la EDAR Arroyo Culebro Cuenca Media Alta. Terciario Avanzado.</t>
  </si>
  <si>
    <t>TOTAL MANTENIMIENTO METROLÓGICO</t>
  </si>
  <si>
    <t>EDAR ARROYO CULEBRO CMA: MANTENIMIENTO REGLAMENTARIO</t>
  </si>
  <si>
    <t>RE-CMA-001</t>
  </si>
  <si>
    <t>RE-CMA-002</t>
  </si>
  <si>
    <t>RE-CMA-003</t>
  </si>
  <si>
    <t>Medición anual de TIERRAS por instalador autorizado, en la EDAR Arroyo Culebro Cuenca Media Alta .</t>
  </si>
  <si>
    <t>RE-CMA-004</t>
  </si>
  <si>
    <t>RE-CMA-005</t>
  </si>
  <si>
    <t>RE-CMA-006</t>
  </si>
  <si>
    <t>RE-CMA-007</t>
  </si>
  <si>
    <t>RE-CMA-008</t>
  </si>
  <si>
    <t>RE-CMA-009</t>
  </si>
  <si>
    <t>RE-CMA-010</t>
  </si>
  <si>
    <t>RE-CMA-011</t>
  </si>
  <si>
    <t>RE-CMA-012</t>
  </si>
  <si>
    <t>RE-CMA-013</t>
  </si>
  <si>
    <t>RE-CMA-014</t>
  </si>
  <si>
    <t>RE-CMA-015</t>
  </si>
  <si>
    <t>RE-CMA-016</t>
  </si>
  <si>
    <t>RE-CMA-017</t>
  </si>
  <si>
    <t>RE-CMA-018</t>
  </si>
  <si>
    <t>RE-CMA-019</t>
  </si>
  <si>
    <t>RE-CMA-020</t>
  </si>
  <si>
    <t>RE-CMA-021</t>
  </si>
  <si>
    <t>RE-CMA-022</t>
  </si>
  <si>
    <t>RE-CMA-023</t>
  </si>
  <si>
    <t>RE-CMA-024</t>
  </si>
  <si>
    <t>RE-CMA-025</t>
  </si>
  <si>
    <t>RE-CMA-026</t>
  </si>
  <si>
    <t>RE-CMA-027</t>
  </si>
  <si>
    <t>RE-CMA-028</t>
  </si>
  <si>
    <t>RE-CMA-029</t>
  </si>
  <si>
    <t>RE-CMA-030</t>
  </si>
  <si>
    <t>RE-CMA-031</t>
  </si>
  <si>
    <t>RE-CMA-032</t>
  </si>
  <si>
    <t>RE-CMA-033</t>
  </si>
  <si>
    <t>RE-CMA-034</t>
  </si>
  <si>
    <t>RE-CMA-035</t>
  </si>
  <si>
    <t>RE-CMA-036</t>
  </si>
  <si>
    <t>RE-CMA-037</t>
  </si>
  <si>
    <t>RE-CMA-038</t>
  </si>
  <si>
    <t>RE-CMA-039</t>
  </si>
  <si>
    <t>RE-CMA-040</t>
  </si>
  <si>
    <t>RE-CMA-041</t>
  </si>
  <si>
    <t>RE-CMA-042</t>
  </si>
  <si>
    <t>RE-CMA-043</t>
  </si>
  <si>
    <t>RE-CMA-044</t>
  </si>
  <si>
    <t>RE-CMA-045</t>
  </si>
  <si>
    <t>RE-CMA-046</t>
  </si>
  <si>
    <t>RE-CMA-047</t>
  </si>
  <si>
    <t>RE-CMA-048</t>
  </si>
  <si>
    <t>Revisión anual por técnico competente del APQ, en la EDAR Arroyo Culebro Cuenca Media Alta. DESULFURACIÓN FANGOS.</t>
  </si>
  <si>
    <t>RE-CMA-049</t>
  </si>
  <si>
    <t>RE-CMA-050</t>
  </si>
  <si>
    <t>RE-CMA-051</t>
  </si>
  <si>
    <t>RE-CMA-052</t>
  </si>
  <si>
    <t>RE-CMA-053</t>
  </si>
  <si>
    <t>Revisión por OCA a los 5 años del APQ, en la EDAR Arroyo Culebro Cuenca Media Alta. DESULFURACIÓN FANGOS.</t>
  </si>
  <si>
    <t>RE-CMA-054</t>
  </si>
  <si>
    <t>RE-CMA-055</t>
  </si>
  <si>
    <t>RE-CMA-056</t>
  </si>
  <si>
    <t>RE-CMA-057</t>
  </si>
  <si>
    <t>Revisión anual por empresa especializada, de aparatos de elevación, en la EDAR Arroyo Culebro Media Alta. PUENTE GRUA Y CUCHARA BIVALVA.</t>
  </si>
  <si>
    <t>RE-CMA-058</t>
  </si>
  <si>
    <t>RE-CMA-059</t>
  </si>
  <si>
    <t>Revisión anual por empresa especializada, de aparatos de elevación, en la EDAR Arroyo Culebro Media Alta. POLIPASTO SALA SOPLANTES DE DESARENADORES.</t>
  </si>
  <si>
    <t>RE-CMA-060</t>
  </si>
  <si>
    <t>Revisión anual por empresa especializada, de aparatos de elevación, en la EDAR Arroyo Culebro Media Alta. PUENTE GRUA SALA DE TURBOS DE AERACIÓN SECUNDARIA.</t>
  </si>
  <si>
    <t>RE-CMA-061</t>
  </si>
  <si>
    <t>Revisión anual por empresa especializada, de aparatos de elevación, en la EDAR Arroyo Culebro Media Alta. GRUA PUENTE SALA MOTOGENERADORES.</t>
  </si>
  <si>
    <t>RE-CMA-062</t>
  </si>
  <si>
    <t>Revisión anual por empresa especializada, de aparatos de elevación, en la EDAR Arroyo Culebro Media Alta. GRUA PUENTE SALA DESHIDRATACIÓN.</t>
  </si>
  <si>
    <t>RE-CMA-063</t>
  </si>
  <si>
    <t>Revisión anual por empresa especializada, de aparatos de elevación, en la EDAR Arroyo Culebro Media Alta. POLIPASTO EDIFICIO PRESURIZACIÓN.</t>
  </si>
  <si>
    <t>RE-CMA-064</t>
  </si>
  <si>
    <t>Revisión anual por empresa especializada, de aparatos de elevación, en la EDAR Arroyo Culebro Media Alta. POLIPASTO ESPESAMIENTO.</t>
  </si>
  <si>
    <t>RE-CMA-065</t>
  </si>
  <si>
    <t>Revisión anual por empresa especializada, de aparatos de elevación, en la EDAR Arroyo Culebro Media Alta. PUENTE GRÚA TALLER.</t>
  </si>
  <si>
    <t>RE-CMA-066</t>
  </si>
  <si>
    <t>Revisión bienal de BÁSCULA DE PESAJE de camiones, en la EDAR Arroyo Culebro Cuenca Media Alta.</t>
  </si>
  <si>
    <t>RE-CMA-067</t>
  </si>
  <si>
    <t>Revisión anual por empresa especializada, con retimbrado si procede, de EXTINTORES, en la EDAR Arroyo Culebro Cuenca Media Alta.</t>
  </si>
  <si>
    <t>RE-CMA-068</t>
  </si>
  <si>
    <t>Revisión anual de BIE por empresa especializada, en la EDAR Arroyo Culebro Cuenca Media Alta. EDIFICO DE CONTROL.</t>
  </si>
  <si>
    <t>RE-CMA-069</t>
  </si>
  <si>
    <t>Revisión anual de BIE por empresa especializada, en la EDAR Arroyo Culebro Cuenca Media Alta. TURBOCOMPRESORES.</t>
  </si>
  <si>
    <t>RE-CMA-070</t>
  </si>
  <si>
    <t>Revisión anual de BIE por empresa especializada, en la EDAR Arroyo Culebro Cuenca Media Alta. CALDERAS.</t>
  </si>
  <si>
    <t>RE-CMA-071</t>
  </si>
  <si>
    <t>Revisión anual de BIE por empresa especializada, en la EDAR Arroyo Culebro Cuenca Media Alta. DESHIDRATACIÓN.</t>
  </si>
  <si>
    <t>RE-CMA-072</t>
  </si>
  <si>
    <t>Revisión anual de BIE por empresa especializada, en la EDAR Arroyo Culebro Cuenca Media Alta. DESODORIZACIÓN PRETRATAMIENTO.</t>
  </si>
  <si>
    <t>RE-CMA-073</t>
  </si>
  <si>
    <t>Revisión anual de BIE por empresa especializada, en la EDAR Arroyo Culebro Cuenca Media Alta. DESODORIZACIÓN FANGOS.</t>
  </si>
  <si>
    <t>RE-CMA-074</t>
  </si>
  <si>
    <t>Revisión anual de hidrante por empresa especializada, en la EDAR Arroyo Culebro Cuenca Media Alta. EDIFICIO DE CONTROL.</t>
  </si>
  <si>
    <t>RE-CMA-075</t>
  </si>
  <si>
    <t>Revisión anual de hidrante por empresa especializada, en la EDAR Arroyo Culebro Cuenca Media Alta. TURBOCOMPRESORES.</t>
  </si>
  <si>
    <t>RE-CMA-076</t>
  </si>
  <si>
    <t>Revisión anual de hidrante por empresa especializada, en la EDAR Arroyo Culebro Cuenca Media Alta. TRATAMIENTO BIOLÓGICO LINEA 4.</t>
  </si>
  <si>
    <t>RE-CMA-077</t>
  </si>
  <si>
    <t>Revisión anual de hidrante por empresa especializada, en la EDAR Arroyo Culebro Cuenca Media Alta. FERMENTADORES.</t>
  </si>
  <si>
    <t>RE-CMA-078</t>
  </si>
  <si>
    <t>Revisión anual de hidrante por empresa especializada, en la EDAR Arroyo Culebro Cuenca Media Alta. DIGESTIÓN.</t>
  </si>
  <si>
    <t>RE-CMA-079</t>
  </si>
  <si>
    <t>Revisión anual de hidrante por empresa especializada, en la EDAR Arroyo Culebro Cuenca Media Alta. DESHIDRATACIÓN.</t>
  </si>
  <si>
    <t>RE-CMA-080</t>
  </si>
  <si>
    <t>Revisión anual de CENTRALITA DE INCENDIOS por empresa especializada, en la EDAR Arroyo Culebro Cuenca Media Alta. EDIFICO DE CONTROL.</t>
  </si>
  <si>
    <t>RE-CMA-081</t>
  </si>
  <si>
    <t>Revisión anual de CENTRALITA DE INCENDIOS por empresa especializada, en la EDAR Arroyo Culebro Cuenca Media Alta. CCM 1 PRETRATAMIENTO.</t>
  </si>
  <si>
    <t>RE-CMA-082</t>
  </si>
  <si>
    <t>Revisión anual de CENTRALITA DE INCENDIOS por empresa especializada, en la EDAR Arroyo Culebro Cuenca Media Alta. DESENGRASADOR.</t>
  </si>
  <si>
    <t>RE-CMA-083</t>
  </si>
  <si>
    <t>Revisión anual de CENTRALITA DE INCENDIOS por empresa especializada, en la EDAR Arroyo Culebro Cuenca Media Alta. CCM2 BIOLÓGICO.</t>
  </si>
  <si>
    <t>RE-CMA-084</t>
  </si>
  <si>
    <t>Revisión anual de CENTRALITA DE INCENDIOS por empresa especializada, en la EDAR Arroyo Culebro Cuenca Media Alta. FERMENTACIÓN.</t>
  </si>
  <si>
    <t>RE-CMA-085</t>
  </si>
  <si>
    <t>Revisión anual de CENTRALITA DE INCENDIOS por empresa especializada, en la EDAR Arroyo Culebro Cuenca Media Alta. PRESURIZACIÓN.</t>
  </si>
  <si>
    <t>RE-CMA-086</t>
  </si>
  <si>
    <t>Revisión anual de CENTRALITA DE INCENDIOS por empresa especializada, en la EDAR Arroyo Culebro Cuenca Media Alta. CALDERAS.</t>
  </si>
  <si>
    <t>RE-CMA-087</t>
  </si>
  <si>
    <t>Revisión anual de CENTRALITA DE INCENDIOS por empresa especializada, en la EDAR Arroyo Culebro Cuenca Media Alta. CCM 4 FANGOS.</t>
  </si>
  <si>
    <t>RE-CMA-088</t>
  </si>
  <si>
    <t>Revisión anual de CENTRALITA DE INCENDIOS por empresa especializada, en la EDAR Arroyo Culebro Cuenca Media Alta. DESODORIZACIÓN PRETRATAMIENTO.</t>
  </si>
  <si>
    <t>RE-CMA-089</t>
  </si>
  <si>
    <t>RE-CMA-090</t>
  </si>
  <si>
    <t xml:space="preserve">Revisión anual de CENTRALITA DE INCENDIOS por empresa especializada, en la EDAR Arroyo Culebro Cuenca Media Alta. BOMBEO CONTRA INCENDIOS. </t>
  </si>
  <si>
    <t>RE-CMA-091</t>
  </si>
  <si>
    <t>RE-CMA-092</t>
  </si>
  <si>
    <t>RE-CMA-093</t>
  </si>
  <si>
    <t>RE-CMA-094</t>
  </si>
  <si>
    <t>Revisión quinquenal de la LÍNEA DE GAS según el procedimiento descrito en las normas UNE 60670-12 y UNE 60670-13, en la EDAR Arroyo Culebro Cuenca Media Alta.</t>
  </si>
  <si>
    <t>RE-CMA-095</t>
  </si>
  <si>
    <t>RE-CMA-096</t>
  </si>
  <si>
    <t>RE-CMA-097</t>
  </si>
  <si>
    <t>Inspección RITE cada 5 años por OCA de eficiencia energética de la Instalación térmica de edificios de 12 kW &lt;Pn &gt; 70kW, incluidos los equipos de la ERA y TTA, en la EDAR Arroyo Culebro Cuenca Alta.</t>
  </si>
  <si>
    <t>RE-CMA-098</t>
  </si>
  <si>
    <t>RE-CMA-099</t>
  </si>
  <si>
    <t>ERA CULEBRO CMA: MANTENIMIENTO REGLAMENTARIO</t>
  </si>
  <si>
    <t>RE-TCMA-001</t>
  </si>
  <si>
    <t>RE-TCMA-002</t>
  </si>
  <si>
    <t>RE-TCMA-003</t>
  </si>
  <si>
    <t>RE-TCMA-004</t>
  </si>
  <si>
    <t>RE-TCMA-005</t>
  </si>
  <si>
    <t>RE-TCMA-006</t>
  </si>
  <si>
    <t>RE-TCMA-007</t>
  </si>
  <si>
    <t>RE-TCMA-008</t>
  </si>
  <si>
    <t>RE-TCMA-009</t>
  </si>
  <si>
    <t>RE-TCMA-010</t>
  </si>
  <si>
    <t>RE-TCMA-011</t>
  </si>
  <si>
    <t>Revisión anual de aparato de elevación por empresa especializada, en la EDAR Arroyo Culebro Cuenca Media Alta.Terciario. POLIPASTO ULTRAVIOLETAS EN CANAL.</t>
  </si>
  <si>
    <t>RE-TCMA-012</t>
  </si>
  <si>
    <t>Revisión anual de aparato de elevación por empresa especializada, en la EDAR Arroyo Culebro Cuenca Media Alta.Terciario. PUENTE GRÚA SALA BOMBEO.</t>
  </si>
  <si>
    <t>RE-TCMA-013</t>
  </si>
  <si>
    <t>RE-TCMA-014</t>
  </si>
  <si>
    <t>RE-TCMA-015</t>
  </si>
  <si>
    <t>RE-TCMA-016</t>
  </si>
  <si>
    <t>RE-TCMA-017</t>
  </si>
  <si>
    <t>RE-TCMA-018</t>
  </si>
  <si>
    <t>RE-TCMA-019</t>
  </si>
  <si>
    <t>RE-TCMA-020</t>
  </si>
  <si>
    <t>TTA CULEBRO CMA: MANTENIMIENTO REGLAMENTARIO</t>
  </si>
  <si>
    <t>RE-TACMA-001</t>
  </si>
  <si>
    <t>RE-TACMA-002</t>
  </si>
  <si>
    <t>RE-TACMA-003</t>
  </si>
  <si>
    <t>RE-TACMA-004</t>
  </si>
  <si>
    <t>RE-TACMA-005</t>
  </si>
  <si>
    <t>RE-TACMA-006</t>
  </si>
  <si>
    <t>RE-TACMA-007</t>
  </si>
  <si>
    <t>Revisión anual por empresa especializada, de aparatos de elevación, en la EDAR Arroyo Culebro Cuenca Media Alta. Terciario Avanzado. PUENTE GRUA ULTRAFILTRACIÓN.</t>
  </si>
  <si>
    <t>RE-TACMA-008</t>
  </si>
  <si>
    <t>RE-TACMA-009</t>
  </si>
  <si>
    <t>RE-TACMA-010</t>
  </si>
  <si>
    <t>Revisión anual por empresa especializada, de aparatos de elevación, en la EDAR Arroyo Culebro Cuenca Media Alta. Terciario Avanzado. POLIPASTO FILTROS ARENA Y CARBÓN ACTIVO.</t>
  </si>
  <si>
    <t>RE-TACMA-011</t>
  </si>
  <si>
    <t>Revisión anual de CENTRALITA DE INCENDIOS por empresa especializada, en la EDAR Arroyo Culebro Cuenca Media Alta. Terciario Avanzado.</t>
  </si>
  <si>
    <t>RE-TACMA-012</t>
  </si>
  <si>
    <t>RE-TACMA-013</t>
  </si>
  <si>
    <t>Inspección quinquenal por OCA de la PROTECCIÓN CONTRA INCENDIOS, en la EDAR Arroyo Culebro Cuenca Media Alta. Terciario Avanzado.</t>
  </si>
  <si>
    <t>RE-TACMA-014</t>
  </si>
  <si>
    <t>RE-TACMA-015</t>
  </si>
  <si>
    <t>RE-TACMA-016</t>
  </si>
  <si>
    <t>TOTAL MANTENIMIENTO REGLAMENTARIO</t>
  </si>
  <si>
    <t>EDAR ARROYO CULEBRO CMA: MANTENIMIENTO ESPECÍFICO</t>
  </si>
  <si>
    <t>Vaciado, limpieza y mantenimiento según especificaciones de Pliego del DESARENADOR Nº 1, en la EDAR Arroyo Culebro Cuenca Media Alta.</t>
  </si>
  <si>
    <t>ES-CMA-001</t>
  </si>
  <si>
    <t>Vaciado, limpieza y mantenimiento según especificaciones de Pliego del DESARENADOR Nº 2, en la EDAR Arroyo Culebro Cuenca Media Alta.</t>
  </si>
  <si>
    <t>ES-CMA-002</t>
  </si>
  <si>
    <t>Vaciado, limpieza y mantenimiento según especificaciones de Pliego del DESARENADOR Nº 3, en la EDAR Arroyo Culebro Cuenca Media Alta.</t>
  </si>
  <si>
    <t>ES-CMA-003</t>
  </si>
  <si>
    <t>Vaciado, limpieza y mantenimiento según especificaciones de Pliego del DESARENADOR Nº 4, en la EDAR Arroyo Culebro Cuenca Media Alta.</t>
  </si>
  <si>
    <t>ES-CMA-004</t>
  </si>
  <si>
    <t>Vaciado, limpieza y mantenimiento según especificaciones de Pliego del DECANTADOR PRIMARIO Nº 1, en la EDAR Arroyo Culebro Cuenca Media Alta.</t>
  </si>
  <si>
    <t>ES-CMA-005</t>
  </si>
  <si>
    <t>Vaciado, limpieza y mantenimiento según especificaciones de Pliego del DECANTADOR PRIMARIO Nº 2, en la EDAR Arroyo Culebro Cuenca Media Alta.</t>
  </si>
  <si>
    <t>ES-CMA-006</t>
  </si>
  <si>
    <t>Vaciado, limpieza y mantenimiento según especificaciones de Pliego del DECANTADOR PRIMARIO Nº 3, en la EDAR Arroyo Culebro Cuenca Media Alta.</t>
  </si>
  <si>
    <t>ES-CMA-007</t>
  </si>
  <si>
    <t>Vaciado, limpieza y mantenimiento según especificaciones de Pliego del REACTOR BIOLÓGICO Nº 1 ETAPA A, en la EDAR Arroyo Culebro Cuenca Media Alta.</t>
  </si>
  <si>
    <t>ES-CMA-008</t>
  </si>
  <si>
    <t>Vaciado, limpieza y mantenimiento según especificaciones de Pliego del REACTOR BIOLÓGICO Nº 2 ETAPA A, en la EDAR Arroyo Culebro Cuenca Media Alta.</t>
  </si>
  <si>
    <t>ES-CMA-009</t>
  </si>
  <si>
    <t>Vaciado, limpieza y mantenimiento según especificaciones de Pliego del REACTOR BIOLÓGICO Nº 3 ETAPA A, en la EDAR Arroyo Culebro Cuenca Media Alta.</t>
  </si>
  <si>
    <t>ES-CMA-010</t>
  </si>
  <si>
    <t>Vaciado, limpieza y mantenimiento según especificaciones de Pliego del REACTOR BIOLÓGICO Nº 1 ETAPA B, en la EDAR Arroyo Culebro Cuenca Media Alta.</t>
  </si>
  <si>
    <t>ES-CMA-011</t>
  </si>
  <si>
    <t>Vaciado, limpieza y mantenimiento según especificaciones de Pliego del REACTOR BIOLÓGICO Nº 2 ETAPA B, en la EDAR Arroyo Culebro Cuenca Media Alta.</t>
  </si>
  <si>
    <t>ES-CMA-012</t>
  </si>
  <si>
    <t>Vaciado, limpieza y mantenimiento según especificaciones de Pliego del REACTOR BIOLÓGICO Nº 3 ETAPA B, en la EDAR Arroyo Culebro Cuenca Media Alta.</t>
  </si>
  <si>
    <t>ES-CMA-013</t>
  </si>
  <si>
    <t>Vaciado, limpieza y mantenimiento según especificaciones de Pliego del REACTOR BIOLÓGICO Nº 4 ETAPA B, en la EDAR Arroyo Culebro Cuenca Media Alta.</t>
  </si>
  <si>
    <t>ES-CMA-014</t>
  </si>
  <si>
    <t>Vaciado, limpieza y mantenimiento según especificaciones de Pliego del DECANTADOR SECUNDARIO Nº 1, en la EDAR Arroyo Culebro Cuenca Media Alta.</t>
  </si>
  <si>
    <t>ES-CMA-015</t>
  </si>
  <si>
    <t>Vaciado, limpieza y mantenimiento según especificaciones de Pliego del DECANTADOR SECUNDARIO Nº 2, en la EDAR Arroyo Culebro Cuenca Media Alta.</t>
  </si>
  <si>
    <t>ES-CMA-016</t>
  </si>
  <si>
    <t>Vaciado, limpieza y mantenimiento según especificaciones de Pliego del DECANTADOR SECUNDARIO Nº 3, en la EDAR Arroyo Culebro Cuenca Media Alta.</t>
  </si>
  <si>
    <t>ES-CMA-017</t>
  </si>
  <si>
    <t>Vaciado, limpieza y mantenimiento según especificaciones de Pliego del DECANTADOR SECUNDARIO Nº 4, en la EDAR Arroyo Culebro Cuenca Media Alta.</t>
  </si>
  <si>
    <t>ES-CMA-018</t>
  </si>
  <si>
    <t>ES-CMA-019</t>
  </si>
  <si>
    <t>ES-CMA-020</t>
  </si>
  <si>
    <t>ES-CMA-021</t>
  </si>
  <si>
    <t>Vaciado, limpieza y mantenimiento según especificaciones de Pliego del ESPESADOR DE FLOTACIÓN A, en la EDAR Arroyo Culebro Cuenca Media Alta.</t>
  </si>
  <si>
    <t>ES-CMA-022</t>
  </si>
  <si>
    <t>Vaciado, limpieza y mantenimiento según especificaciones de Pliego del ESPESADOR DE FLOTACIÓN B, en la EDAR Arroyo Culebro Cuenca Media Alta.</t>
  </si>
  <si>
    <t>ES-CMA-023</t>
  </si>
  <si>
    <t>Vaciado, limpieza y mantenimiento según especificaciones de Pliego del DIGESTOR ANAEROBIO Nº 1, en la EDAR Arroyo Culebro Cuenca Media Alta.</t>
  </si>
  <si>
    <t>ES-CMA-024</t>
  </si>
  <si>
    <t>Vaciado, limpieza y mantenimiento según especificaciones de Pliego del DIGESTOR ANAEROBIO Nº 2, en la EDAR Arroyo Culebro Cuenca Media Alta.</t>
  </si>
  <si>
    <t>ES-CMA-025</t>
  </si>
  <si>
    <t>Vaciado, limpieza y mantenimiento según especificaciones de Pliego del DIGESTOR ANAEROBIO Nº 3, en la EDAR Arroyo Culebro Cuenca Media Alta.</t>
  </si>
  <si>
    <t>ES-CMA-026</t>
  </si>
  <si>
    <t>Sustitución de RELLENO DE CARBÓN ACTIVO en TANQUE de tratamiento de biogás para eliminación de siloxanos, en la EDAR Arroyo Culebro Cuenca Media Alta.</t>
  </si>
  <si>
    <t>ES-CMA-027</t>
  </si>
  <si>
    <t>ES-CMA-028</t>
  </si>
  <si>
    <t>Revisión anual de ALUMBRADO EXTERIOR, INTERIOR y DE EMERGENCIA, en la EDAR Arroyo Culebro Cuenca Media Alta.</t>
  </si>
  <si>
    <t>ES-CMA-029</t>
  </si>
  <si>
    <t>Revisión bienal por empresa especializada de la instalación completa de PARARRAYOS, en la EDAR Arroyo Culebro Cuenca Media Alta.</t>
  </si>
  <si>
    <t>ES-CMA-030</t>
  </si>
  <si>
    <t>Desinfección, Desinsectación y Desratización trimestral, en la EDAR Arroyo Culebro Cuenca Media Alta.</t>
  </si>
  <si>
    <t>ES-CMA-031</t>
  </si>
  <si>
    <t xml:space="preserve">Mantenimiento y reprogramación anual de AUTÓMATAS Y SISTEMA DE SUPERVISIÓN Y CONTROL (SCADA), en la EDAR Arroyo Culebro Cuenca Media Alta. </t>
  </si>
  <si>
    <t>ES-CMA-032</t>
  </si>
  <si>
    <t>ES-CMA-033</t>
  </si>
  <si>
    <t>ES-CMA-034</t>
  </si>
  <si>
    <t>ES-CMA-035</t>
  </si>
  <si>
    <t>ES-CMA-036</t>
  </si>
  <si>
    <t>ES-CMA-037</t>
  </si>
  <si>
    <t>ES-CMA-038</t>
  </si>
  <si>
    <t>ES-CMA-039</t>
  </si>
  <si>
    <t>ES-CMA-040</t>
  </si>
  <si>
    <t>ES-CMA-041</t>
  </si>
  <si>
    <t>ES-CMA-042</t>
  </si>
  <si>
    <t>ES-CMA-043</t>
  </si>
  <si>
    <t>ES-CMA-044</t>
  </si>
  <si>
    <t>ES-CMA-045</t>
  </si>
  <si>
    <t>ES-CMA-046</t>
  </si>
  <si>
    <t>ES-CMA-047</t>
  </si>
  <si>
    <t>ES-CMA-048</t>
  </si>
  <si>
    <t>ES-CMA-049</t>
  </si>
  <si>
    <t xml:space="preserve">Recrecido de tornillo de centrifugadora de DESHIDRATACIÓN Nº 1 marca ALFA LAVAL, modelo ALDEC 556, en el caso de que el desgaste producido supere el valor límite establecido por el fabricante, en la EDAR Arroyo Culebro Cuenca Media Alta. </t>
  </si>
  <si>
    <t xml:space="preserve">Recrecido de tornillo de centrifugadora de DESHIDRATACIÓN Nº 2 marca ALFA LAVAL, modelo ALDEC 556, en el caso de que el desgaste producido supere el valor límite establecido por el fabricante, en la EDAR Arroyo Culebro Cuenca Media Alta. </t>
  </si>
  <si>
    <t xml:space="preserve">Recrecido de tornillo de centrifugadora de DESHIDRATACIÓN Nº 3 marca ALFA LAVAL, modelo ALDEC 556, en el caso de que el desgaste producido supere el valor límite establecido por el fabricante, en la EDAR Arroyo Culebro Cuenca Media Alta. </t>
  </si>
  <si>
    <t>REPORTAJE FOTOGRÁFICO DIGITAL Y AÉREO (5 fotos por EDAR) de instalaciones de depuración de la Comunidad de Madrid. La EDAR Arroyo Culebro Cuenca Media Alta completa desde tres ángulos diferentes y dos detalles a especificar de la instalación. Se entregarán los archivos digitales de las imágenes en formato de alta definición y de baja definición.</t>
  </si>
  <si>
    <t>IMPRESIÓN de fotografía en color en la EDAR Arroyo Culebro Cuenca Media Alta a partir de archivo digital, en papel fotográfico brillo tamaño A2,  enmarcada en aluminio negro, instalada en pared.</t>
  </si>
  <si>
    <t>ERA CULEBRO CMA: MANTENIMIENTO ESPECÍFICO</t>
  </si>
  <si>
    <t>Vaciado, limpieza y mantenimiento según especificaciones de Pliego del DEPÓSITO DE AGUA TRATADA Nº 1, en la EDAR Arroyo Culebro Cuenca Media Alta. Terciario.</t>
  </si>
  <si>
    <t>ES-TCMA-001</t>
  </si>
  <si>
    <t>Vaciado, limpieza y mantenimiento según especificaciones de Pliego del DEPÓSITO DE AGUA TRATADA Nº 2, en la EDAR Arroyo Culebro Cuenca Media Alta. Terciario.</t>
  </si>
  <si>
    <t>ES-TCMA-002</t>
  </si>
  <si>
    <t>ES-TCMA-003</t>
  </si>
  <si>
    <t>ES-TCMA-004</t>
  </si>
  <si>
    <t>ES-TCMA-005</t>
  </si>
  <si>
    <t>ES-TCMA-006</t>
  </si>
  <si>
    <t>ES-TCMA-007</t>
  </si>
  <si>
    <t>ES-TCMA-008</t>
  </si>
  <si>
    <t>ES-TCMA-009</t>
  </si>
  <si>
    <t>ES-TCMA-010</t>
  </si>
  <si>
    <t>ES-TCMA-011</t>
  </si>
  <si>
    <t>ES-TCMA-012</t>
  </si>
  <si>
    <t>ES-TCMA-013</t>
  </si>
  <si>
    <t>ES-TCMA-014</t>
  </si>
  <si>
    <t>Sustitución de relleno en filtro de arena, en la EDAR Arroyo Culebro Cuenca Media Alta. Terciario.</t>
  </si>
  <si>
    <t>ES-TCMA-015</t>
  </si>
  <si>
    <t>TTA CULEBRO CMA: MANTENIMIENTO ESPECÍFICO</t>
  </si>
  <si>
    <t>Vaciado, limpieza y mantenimiento según especificaciones de Pliego del DECANTADOR LAMELAR Nº 1, en la EDAR Arroyo Culebro Cuenca Media Alta. Terciario Avanzado.</t>
  </si>
  <si>
    <t>ES-TACMA-001</t>
  </si>
  <si>
    <t>Vaciado, limpieza y mantenimiento según especificaciones de Pliego del DECANTADOR LAMELAR Nº 2, en la EDAR Arroyo Culebro Cuenca Media Alta. Terciario Avanzado.</t>
  </si>
  <si>
    <t>ES-TACMA-002</t>
  </si>
  <si>
    <t>ES-TACMA-003</t>
  </si>
  <si>
    <t>Sustitución de RELLENO EN FILTRO DE CARBÓN ACTIVO de tratamiento de biogás para eliminación de siloxanos, en la EDAR Arroyo Culebro Cuenca Media Alta. Terciario Avanzado.</t>
  </si>
  <si>
    <t>ES-TACMA-004</t>
  </si>
  <si>
    <t>ES-TACMA-005</t>
  </si>
  <si>
    <t>ES-TACMA-006</t>
  </si>
  <si>
    <t>ES-TACMA-007</t>
  </si>
  <si>
    <t>ES-TACMA-008</t>
  </si>
  <si>
    <t>ES-TACMA-009</t>
  </si>
  <si>
    <t>ES-TACMA-010</t>
  </si>
  <si>
    <t>ES-TACMA-011</t>
  </si>
  <si>
    <t>ES-TACMA-012</t>
  </si>
  <si>
    <t>ES-TACMA-013</t>
  </si>
  <si>
    <t>ES-TACMA-014</t>
  </si>
  <si>
    <t>ES-TACMA-015</t>
  </si>
  <si>
    <t>ES-TACMA-016</t>
  </si>
  <si>
    <t>ES-TACMA-017</t>
  </si>
  <si>
    <t>ES-TACMA-018</t>
  </si>
  <si>
    <t>ES-TACMA-019</t>
  </si>
  <si>
    <t>Reposición de relleno en filtro de arena en la EDAR Arroyo Culebro Cuenca Media Alta. Terciario Avanzado.</t>
  </si>
  <si>
    <t>ES-TACMA-020</t>
  </si>
  <si>
    <t>ES-TACMA-021</t>
  </si>
  <si>
    <t>ES-TACMA-022</t>
  </si>
  <si>
    <t>Reposición de filtro de cartuchos Nº 1, en la EDAR Arroyo Culebro Cuenca Media Alta. Terciario Avanzado.</t>
  </si>
  <si>
    <t>ES-TACMA-023</t>
  </si>
  <si>
    <t>Reposición de filtro de cartuchos Nº 2, en la EDAR Arroyo Culebro Cuenca Media Alta. Terciario Avanzado.</t>
  </si>
  <si>
    <t>ES-TACMA-024</t>
  </si>
  <si>
    <t>Reposición de filtro de cartuchos Nº 3, en la EDAR Arroyo Culebro Cuenca Media Alta. Terciario Avanzado.</t>
  </si>
  <si>
    <t>ES-TACMA-025</t>
  </si>
  <si>
    <t>Reposición de filtro de cartuchos Nº 4, en la EDAR Arroyo Culebro Cuenca Media Alta. Terciario Avanzado.</t>
  </si>
  <si>
    <t>TOTAL MANTENIMIENTO ESPECÍFICO</t>
  </si>
  <si>
    <t>Ud</t>
  </si>
  <si>
    <t>m2</t>
  </si>
  <si>
    <t>4. Inversiones programadas previstas en el Pliego</t>
  </si>
  <si>
    <t>EDAR</t>
  </si>
  <si>
    <t>ACCB</t>
  </si>
  <si>
    <t>ACCMA</t>
  </si>
  <si>
    <t>EDAR Lote I. Grupo Culebros</t>
  </si>
  <si>
    <t>Compartidos</t>
  </si>
  <si>
    <t>TOTAL PERSONAL</t>
  </si>
  <si>
    <t>TOTAL ANUAL PERSONAL EXPLOTACIÓN TTA</t>
  </si>
  <si>
    <t>LOTE Nº I: TRATAMIENTO TERCIARIO CONVENCIONAL ARROYO CULEBRO CUENCA MEDIA ALTA</t>
  </si>
  <si>
    <t>Absentismo (3% importe total)</t>
  </si>
  <si>
    <t>OTROS COSTES DE PERSONAL (Se incorporarán al Canon en caso de que se produzcan y se aplicará la baja del contrato)</t>
  </si>
  <si>
    <t>Por prejubilaciones</t>
  </si>
  <si>
    <t>TOTAL OTROS COSTES DE PERSONAL</t>
  </si>
  <si>
    <t>TOTAL COSTE MÁXIMO PERSONAL</t>
  </si>
  <si>
    <t>Canon diario x 1826:</t>
  </si>
  <si>
    <t>Prima de seguro por daños materiales y medioambientales</t>
  </si>
  <si>
    <t>Prima de seguro por responsabilidad civil</t>
  </si>
  <si>
    <r>
      <t>Por eventual regulación de plantilla o categorías profesionales  (2% del importe total)</t>
    </r>
    <r>
      <rPr>
        <b/>
        <sz val="14"/>
        <color theme="1"/>
        <rFont val="Calibri"/>
        <family val="2"/>
        <scheme val="minor"/>
      </rPr>
      <t xml:space="preserve"> *</t>
    </r>
  </si>
  <si>
    <r>
      <rPr>
        <b/>
        <sz val="12"/>
        <color theme="1"/>
        <rFont val="Calibri"/>
        <family val="2"/>
        <scheme val="minor"/>
      </rPr>
      <t>*</t>
    </r>
    <r>
      <rPr>
        <sz val="10"/>
        <color theme="1"/>
        <rFont val="Calibri"/>
        <family val="2"/>
        <scheme val="minor"/>
      </rPr>
      <t xml:space="preserve"> En caso de regulación de categorías , se abonará la diferencia del salario bruto anual, considerando un factor de 1,35 coste empresarial, todo ello afectado por la baja del contrato.</t>
    </r>
  </si>
  <si>
    <t>Otros costes de personal</t>
  </si>
  <si>
    <t>EDAR ARROYO CULEBRO CB: MANTENIMIENTO REGLAMENTARIO</t>
  </si>
  <si>
    <t>Por antigüedad de la plantilla  (1,3% importe total)</t>
  </si>
  <si>
    <t>ud</t>
  </si>
  <si>
    <t>Repintado de elementos metálicos no galvanizados y cuadro PRFV situados en BIOLÓGICOS 1ª ETAPA, mediante medios auxiliares, de acuerdo con las especificaciones de Canal de Isabel II, en la EDAR Arroyo Culebro Cuenca Baja.</t>
  </si>
  <si>
    <t>Repintado de elementos metálicos no galvanizados situados en DECANTACIÓN PRIMARIA, mediante medios auxiliares, de acuerdo con las especificaciones de Canal de Isabel II, en la EDAR Arroyo Culebro Cuenca Baja.</t>
  </si>
  <si>
    <t>Repintado de elementos metálicos no galvanizados y cuadros PRFV situados en BIOLÓGICOS 2ª ETAPA, mediante medios auxiliares, de acuerdo con las especificaciones de Canal de Isabel II, en la EDAR Arroyo Culebro Cuenca Baja.</t>
  </si>
  <si>
    <t>Repintado de elementos metálicos no galvanizados situados en EDIFICIO TURBOCOMPRESORES, mediante medios auxiliares, de acuerdo con las especificaciones de Canal de Isabel II, en la EDAR Arroyo Culebro Cuenca Baja.</t>
  </si>
  <si>
    <t>Repintado de elementos metálicos no galvanizados situados en DECANTACIÓN SECUNDARIA, mediante medios auxiliares, de acuerdo con las especificaciones de Canal de Isabel II, en la EDAR Arroyo Culebro Cuenca Baja.</t>
  </si>
  <si>
    <t>Repintado de elementos metálicos no galvanizados situados en DESINFECCIÓN/SERVICIOS, mediante medios auxiliares, de acuerdo con las especificaciones de Canal de Isabel II, en la EDAR Arroyo Culebro Cuenca Baja.</t>
  </si>
  <si>
    <t>Repintado de elementos metálicos no galvanizados situados en FANGOS EN EXCESO Y RECIRCULACIÓN FANGOS (GALERÍA), mediante medios auxiliares, de acuerdo con las especificaciones de Canal de Isabel II, en la EDAR Arroyo Culebro Cuenca Baja.</t>
  </si>
  <si>
    <t>Repintado de elementos metálicos no galvanizados situados en TAMIZADO Y ESPESAMIENTO FANGO PRIMARIO, mediante medios auxiliares, de acuerdo con las especificaciones de Canal de Isabel II, en la EDAR Arroyo Culebro Cuenca Baja.</t>
  </si>
  <si>
    <t>Repintado de elementos metálicos no galvanizados situados en DIGESTORES ANAEROBIOS, mediante medios auxiliares, de acuerdo con las especificaciones de Canal de Isabel II, en la EDAR Arroyo Culebro Cuenca Baja.</t>
  </si>
  <si>
    <t>Obra civil y repintado para la reparación de CUBIERTAS DE DIGESTORES ANAEROBIOS, mediante medios mecánicos y auxiliares, de acuerdo con las especificaciones de Canal de Isabel II, en la EDAR Arroyo Culebro Cuenca Baja.</t>
  </si>
  <si>
    <t>Repintado de elementos metálicos no galvanizados situados en TORRES Y PASARELAS ACCESO DIGESTORES ANAEROBIOS, mediante medios auxiliares, de acuerdo con las especificaciones de Canal de Isabel II, en la EDAR Arroyo Culebro Cuenca Baja.</t>
  </si>
  <si>
    <t>Repintado de elementos metálicos no galvanizados situados en DEPÓSITO TAMPÓN (GALERÍA), mediante medios auxiliares, de acuerdo con las especificaciones de Canal de Isabel II, en la EDAR Arroyo Culebro Cuenca Baja.</t>
  </si>
  <si>
    <t>Repintado de elementos metálicos no galvanizados situados en EDIFICIO FANGOS, mediante medios auxiliares, de acuerdo con las especificaciones de Canal de Isabel II, en la EDAR Arroyo Culebro Cuenca Baja.</t>
  </si>
  <si>
    <t>Repintado de elementos metálicos no galvanizados situados en SILOS ALMACENAMIENTO FANGOS DESHIDRATADOS, mediante medios auxiliares, de acuerdo con las especificaciones de Canal de Isabel II, en la EDAR Arroyo Culebro Cuenca Baja.</t>
  </si>
  <si>
    <t>Repintado de elementos metálicos no galvanizados situados en GASÓMETROS, mediante medios auxiliares, de acuerdo con las especificaciones de Canal de Isabel II, en la EDAR Arroyo Culebro Cuenca Baja.</t>
  </si>
  <si>
    <t>Repintado de elementos metálicos no galvanizados situados en SUBESTACIÓN, mediante medios auxiliares, de acuerdo con las especificaciones de Canal de Isabel II, en la EDAR Arroyo Culebro Cuenca Baja.</t>
  </si>
  <si>
    <t>Repintado de elementos metálicos no galvanizados situados en SILO CAL, mediante medios auxiliares, de acuerdo con las especificaciones de Canal de Isabel II, en la EDAR Arroyo Culebro Cuenca Baja.</t>
  </si>
  <si>
    <t>Repintado de elementos metálicos no galvanizados situados en MARQUESINAS DE APARCAMIENTO y SOPORTES PUNTOS RECARGA, mediante medios auxiliares, de acuerdo con las especificaciones de Canal de Isabel II, en la EDAR Arroyo Culebro Cuenca Baja.</t>
  </si>
  <si>
    <t>Repintado de elementos metálicos no galvanizados situados en BÁSCULA DE PESAJE (plataforma pintura antideslizante), mediante medios auxiliares, de acuerdo con las especificaciones de Canal de Isabel II, en la EDAR Arroyo Culebro Cuenca Baja.</t>
  </si>
  <si>
    <t>Repintado de elementos metálicos no galvanizados situados en PRETILES PUENTES ACCESO EDAR Y OBRA LLEGADA, mediante medios auxiliares, de acuerdo con las especificaciones de Canal de Isabel II, en la EDAR Arroyo Culebro Cuenca Baja.</t>
  </si>
  <si>
    <t>Repintado APQ CLORURO FÉRRICO BIOLÓGICO, incluyendo cubeto de retención y playa de descarga y elementos metálicos no galvanizados: bombas, válvulas, soportes en la EDAR Arroyo Culebro Cuenca Baja</t>
  </si>
  <si>
    <t>Repintado APQ CLORURO FÉRRICO FANGOS, incluyendo cubeto de retención y playa de descarga y elementos metálicos no galvanizados: bombas, válvulas, soportes en la EDAR Arroyo Culebro Cuenca Baja</t>
  </si>
  <si>
    <t>Repintado APQ METANOL, incluyendo cubeto de retención y playa de descarga y elementos metálicos no galvanizados: bombas, válvulas, soportes en la EDAR Arroyo Culebro Cuenca Baja</t>
  </si>
  <si>
    <t>Repintado de elementos metálicos no galvanizados en PUERTAS Y PORTONES: VALLADO PERIMETRAL, mediante medios auxiliares, de acuerdo con las especificaciones de Canal de Isabel II, en la EDAR Arroyo Culebro Cuenca Baja.</t>
  </si>
  <si>
    <t>Repintado de elementos metálicos no galvanizados en PUERTAS Y PORTONES: PRETRATAMIENTO (trafos 1 y 2, CS, acceso galería, soplantes desarenado y fijos clasificador arenas y CCM), mediante medios auxiliares, de acuerdo con las especificaciones de Canal de Isabel II, en la EDAR Arroyo Culebro Cuenca Baja.</t>
  </si>
  <si>
    <t>Repintado de elementos metálicos no galvanizados en PUERTAS Y PORTONES: EDIFICIO TURBOS (trafos 1 y 2, CS, acceso galería, CCM y sala aeros turbos), mediante medios auxiliares, de acuerdo con las especificaciones de Canal de Isabel II, en la EDAR Arroyo Culebro Cuenca Baja.</t>
  </si>
  <si>
    <t>Repintado de elementos metálicos no galvanizados en PUERTAS Y PORTONES: DESINFECCIÓN Y SERVICIOS (trafos 1 y 2, CS, grupo presión/desinfección, CCM y sala lado agua tratada), mediante medios auxiliares, de acuerdo con las especificaciones de Canal de Isabel II, en la EDAR Arroyo Culebro Cuenca Baja.</t>
  </si>
  <si>
    <t>Repintado de elementos metálicos no galvanizados en PUERTAS Y PORTONES: EDIFICIO FANGOS (trafos 1 y 2, CS, CCM fangos, soplantes motogeneradores, soplantes calderas, calderas (lado gasómetros), calderas (lado digestores) y sala control calderas), mediante medios auxiliares, de acuerdo con las especificaciones de Canal de Isabel II, en la EDAR Arroyo Culebro Cuenca Baja.</t>
  </si>
  <si>
    <t>Repintado de elementos metálicos no galvanizados en PUERTAS Y PORTONES: SUBESTACIÓN (trafos 1 y 2, CS (puerta grande) y CS (puerta pequeña)), mediante medios auxiliares, de acuerdo con las especificaciones de Canal de Isabel II, en la EDAR Arroyo Culebro Cuenca Baja.</t>
  </si>
  <si>
    <t>Repintado de elementos metálicos no galvanizados en PUERTAS Y PORTONES: GALERÍA FANGO EXCESO Y RECIRCULACIÓN, mediante medios auxiliares, de acuerdo con las especificaciones de Canal de Isabel II, en la EDAR Arroyo Culebro Cuenca Baja.</t>
  </si>
  <si>
    <t>Repintado de elementos metálicos no galvanizados en PUERTAS Y PORTONES: EDIFICIO TALLERES (fijos taller explotación y taller mecánico), mediante medios auxiliares, de acuerdo con las especificaciones de Canal de Isabel II, en la EDAR Arroyo Culebro Cuenca Baja.</t>
  </si>
  <si>
    <t>Repintado de EXTERIOR EDIFICIOS: ZONA ALIVIADERO (126 m2: prefabricados CCM y grupo presión y caseta Minerva), mediante medios mecánicos, de acuerdo con las especificaciones de Canal de Isabel II, en la EDAR Arroyo Culebro Cuenca Baja.</t>
  </si>
  <si>
    <t>Repintado de INTERIOR EDIFICIOS: SALA SOPLANTES DESARENADO (180 m2), mediante medios mecánicos, de acuerdo con las especificaciones de Canal de Isabel II, en la EDAR Arroyo Culebro Cuenca Baja.</t>
  </si>
  <si>
    <t>Repintado de INTERIOR EDIFICIOS SALA CS FANGOS (37 m2), mediante medios mecánicos, de acuerdo con las especificaciones de Canal de Isabel II, en la EDAR Arroyo Culebro Cuenca Baja.</t>
  </si>
  <si>
    <t>Repintado de INTERIOR EDIFICIOS: SALA CCM FANGOS (80 m2), mediante medios mecánicos, de acuerdo con las especificaciones de Canal de Isabel II, en la EDAR Arroyo Culebro Cuenca Baja.</t>
  </si>
  <si>
    <t>Repintado de INTERIOR EDIFICIOS: SALA MOTOGENERACIÓN (240 m2), mediante medios mecánicos, de acuerdo con las especificaciones de Canal de Isabel II, en la EDAR Arroyo Culebro Cuenca Baja.</t>
  </si>
  <si>
    <t>Repintado de INTERIOR EDIFICIOS: SALA CONTROL CALDERAS (12 m2), mediante medios mecánicos, de acuerdo con las especificaciones de Canal de Isabel II, en la EDAR Arroyo Culebro Cuenca Baja.</t>
  </si>
  <si>
    <t>Repintado de INTERIOR EDIFICIOS: SALA CALDERAS/INTERCAMBIADORES (80 m2), mediante medios mecánicos, de acuerdo con las especificaciones de Canal de Isabel II, en la EDAR Arroyo Culebro Cuenca Baja.</t>
  </si>
  <si>
    <t>Repintado de INTERIOR EDIFICIOS: SALA SOPLANTES CALDERAS (115 m2, incluido techo), mediante medios mecánicos, de acuerdo con las especificaciones de Canal de Isabel II, en la EDAR Arroyo Culebro Cuenca Baja.</t>
  </si>
  <si>
    <t>Repintado de INTERIOR EDIFICIOS: SALA CCM DESHIDRATACIÓN (67 m2), mediante medios mecánicos, de acuerdo con las especificaciones de Canal de Isabel II, en la EDAR Arroyo Culebro Cuenca Baja.</t>
  </si>
  <si>
    <t>Repintado de INTERIOR EDIFICIOS: SALA DESHIDRATACIÓN PLANTA BAJA (85 m2), mediante medios mecánicos, de acuerdo con las especificaciones de Canal de Isabel II, en la EDAR Arroyo Culebro Cuenca Baja.</t>
  </si>
  <si>
    <t>Repintado de INTERIOR EDIFICIOS: TAMIZADO FANGO PRIMARIO PLANTA BAJA (100 m2), mediante medios mecánicos, de acuerdo con las especificaciones de Canal de Isabel II, en la EDAR Arroyo Culebro Cuenca Baja.</t>
  </si>
  <si>
    <t>Repintado de EXTERIOR EDIFICIOS: ZONA AGUA TRATADA (30 m2: caseta Minerva), mediante medios mecánicos, de acuerdo con las especificaciones de Canal de Isabel II, en la EDAR Arroyo Culebro Cuenca Baja.</t>
  </si>
  <si>
    <t>Repintado de INTERIOR EDIFICIOS: TALLER EXPLOTACIÓN, MECÁNICO Y ALMACÉN (490 m2), mediante medios mecánicos, de acuerdo con las especificaciones de Canal de Isabel II, en la EDAR Arroyo Culebro Cuenca Baja.</t>
  </si>
  <si>
    <t>Repintado de INTERIOR EDIFICIOS: TALLER MECÁNICO (viga polipasto), mediante medios mecánicos, de acuerdo con las especificaciones de Canal de Isabel II, en la EDAR Arroyo Culebro Cuenca Baja.</t>
  </si>
  <si>
    <t>Repintado de INTERIOR EDIFICIOS: TALLER ELÉCTRICO (35 m2), mediante medios mecánicos, de acuerdo con las especificaciones de Canal de Isabel II, en la EDAR Arroyo Culebro Cuenca Baja.</t>
  </si>
  <si>
    <t>Repintado de EDIFICIOS USO PERSONAL: EDIFICIO CONTROL (1.055 m2), mediante medios mecánicos, de acuerdo con las especificaciones de Canal de Isabel II, en la EDAR Arroyo Culebro Cuenca Baja.</t>
  </si>
  <si>
    <t>Repintado de EDIFICIOS USO PERSONAL: PETOS CUBIERTA EDIFICIO CONTROL (145 m2), mediante medios mecánicos, de acuerdo con las especificaciones de Canal de Isabel II, en la EDAR Arroyo Culebro Cuenca Baja.</t>
  </si>
  <si>
    <t>Repintado de EDIFICIOS USO PERSONAL: EDIFICIO CONTROL (pantalla equipos A/A cubierta), mediante medios mecánicos, de acuerdo con las especificaciones de Canal de Isabel II, en la EDAR Arroyo Culebro Cuenca Baja.</t>
  </si>
  <si>
    <t>Repintado de EDIFICIOS USO PERSONAL: EDIFICIO CANAL ISABEL II (780 m2, incluido patio interior), mediante medios mecánicos, de acuerdo con las especificaciones de Canal de Isabel II, en la EDAR Arroyo Culebro Cuenca Baja.</t>
  </si>
  <si>
    <t>Repintado de EDIFICIOS USO PERSONAL: PETOS CUBIERTA EDIFICIO CANAL ISABEL II (55 m2), mediante medios mecánicos, de acuerdo con las especificaciones de Canal de Isabel II, en la EDAR Arroyo Culebro Cuenca Baja.</t>
  </si>
  <si>
    <t>Repintado de TECHOS ACCESOS EXTERIORES EDIFICIOS USO PERSONAL: EDIFICIOS CONTROL/CANAL ISABEL II (79 m2, incluida pasarela acceso entre edificios), mediante medios mecánicos, de acuerdo con las especificaciones de Canal de Isabel II, en la EDAR Arroyo Culebro Cuenca Baja.</t>
  </si>
  <si>
    <t>Repintado de EDIFICIOS USO PERSONAL: COMEDOR/VESTUARIOS VIEJOS (60 m2), mediante medios mecánicos, de acuerdo con las especificaciones de Canal de Isabel II, en la EDAR Arroyo Culebro Cuenca Baja.</t>
  </si>
  <si>
    <t>Mantenimiento preventivo bienal, de tamiz de PRETRATAMIENTO Nº 1 marca HUBER, modelo STEP SCREEN SSF, en la EDAR Arroyo Culebro Cuenca Baja.</t>
  </si>
  <si>
    <t>Mantenimiento preventivo bienal, de tamiz de PRETRATAMIENTO Nº 2 marca HUBER, modelo STEP SCREEN SSF, en la EDAR Arroyo Culebro Cuenca Baja.</t>
  </si>
  <si>
    <t>Mantenimiento preventivo bienal, de tamiz de PRETRATAMIENTO Nº 3 marca HUBER, modelo STEP SCREEN SSF, en la EDAR Arroyo Culebro Cuenca Baja.</t>
  </si>
  <si>
    <t>Mantenimiento preventivo bienal, de tamiz de PRETRATAMIENTO Nº 4 marca HUBER, modelo STEP SCREEN SSF, en la EDAR Arroyo Culebro Cuenca Baja.</t>
  </si>
  <si>
    <t>Mantenimiento preventivo bienal, de tamiz de PRETRATAMIENTO Nº 5 marca HUBER, modelo STEP SCREEN SSF, en la EDAR Arroyo Culebro Cuenca Baja.</t>
  </si>
  <si>
    <t>Mantenimiento preventivo bienal, de tamiz de PRETRATAMIENTO Nº 6 marca HUBER, modelo STEP SCREEN SSF, en la EDAR Arroyo Culebro Cuenca Baja.</t>
  </si>
  <si>
    <t>Mantenimiento preventivo bienal de tamiz de FANGO PRIMARIO Nº 1 marca MEVA, modelo ROTOSCREEN RS, en la EDAR Arroyo Culebro Cuenca Baja.</t>
  </si>
  <si>
    <t>Mantenimiento preventivo bienal de tamiz de FANGO PRIMARIO Nº 2 marca MEVA, modelo ROTOSCREEN RS, en la EDAR Arroyo Culebro Cuenca Baja.</t>
  </si>
  <si>
    <t>Mantenimiento preventivo, Servicio Mayor cada 2.000 horas, de centrifugadora de ESPESAMIENTO Nº 1 marca ALFA LAVAL, modelo ALDEC G2100, en la EDAR Arroyo Culebro Cuenca Baja.</t>
  </si>
  <si>
    <t>Mantenimiento preventivo, Servicio Mayor cada 2.000 horas, de centrifugadora de ESPESAMIENTO Nº 2 marca ALFA LAVAL, modelo ALDEC G2100, en la EDAR Arroyo Culebro Cuenca Baja.</t>
  </si>
  <si>
    <t>Mantenimiento preventivo, Servicio Mayor cada 2.000 horas, de centrifugadora de ESPESAMIENTO Nº 3 marca ALFA LAVAL, modelo ALDEC G2100, en la EDAR Arroyo Culebro Cuenca Baja.</t>
  </si>
  <si>
    <t>Mantenimiento preventivo, Servicio Mayor cada 2.000 horas, de centrifugadora de ESPESAMIENTO Nº 4 marca ALFA LAVAL, modelo ALDEC G2100, en la EDAR Arroyo Culebro Cuenca Baja.</t>
  </si>
  <si>
    <t>Mantenimiento preventivo, Servicio Mayor cada 6.000 horas, de centrifugadora de ESPESAMIENTO Nº 1 marca ALFA LAVAL, modelo ALDEC G2100, en la EDAR Arroyo Culebro Cuenca Baja.</t>
  </si>
  <si>
    <t>Mantenimiento preventivo, Servicio Mayor cada 6.000 horas, de centrifugadora de ESPESAMIENTO Nº 2 marca ALFA LAVAL, modelo ALDEC G2100, en la EDAR Arroyo Culebro Cuenca Baja.</t>
  </si>
  <si>
    <t>Mantenimiento preventivo, Servicio Mayor cada 6.000 horas, de centrifugadora de ESPESAMIENTO Nº 3 marca ALFA LAVAL, modelo ALDEC G2100, en la EDAR Arroyo Culebro Cuenca Baja.</t>
  </si>
  <si>
    <t>Mantenimiento preventivo, Servicio Mayor cada 6.000 horas, de centrifugadora de ESPESAMIENTO Nº 4 marca ALFA LAVAL, modelo ALDEC G2100, en la EDAR Arroyo Culebro Cuenca Baja.</t>
  </si>
  <si>
    <t>Mantenimiento preventivo, Servicio Mayor cada 2.000 horas, de centrifugadora de DESHIDRATACION Nº 1 marca ALFA LAVAL, modelo ALDEC G270, en la EDAR Arroyo Culebro Cuenca Baja.</t>
  </si>
  <si>
    <t>Mantenimiento preventivo, Servicio Mayor cada 2.000 horas, de centrifugadora de DESHIDRATACION Nº 2 marca ALFA LAVAL, modelo ALDEC G270, en la EDAR Arroyo Culebro Cuenca Baja.</t>
  </si>
  <si>
    <t>Mantenimiento preventivo, Servicio Mayor cada 2.000 horas, de centrifugadora de DESHIDRATACION Nº 3 marca ALFA LAVAL, modelo ALDEC G270, en la EDAR Arroyo Culebro Cuenca Baja.</t>
  </si>
  <si>
    <t>Mantenimiento preventivo, Servicio Mayor cada 2.000 horas, de centrifugadora de DESHIDRATACION Nº 4 marca ALFA LAVAL, modelo ALDEC G270, en la EDAR Arroyo Culebro Cuenca Baja.</t>
  </si>
  <si>
    <t>Mantenimiento preventivo, Servicio Mayor cada 6.000 horas, de centrifugadora de DESHIDRATACION Nº 1 marca ALFA LAVAL, modelo ALDEC G270, en la EDAR Arroyo Culebro Cuenca Baja.</t>
  </si>
  <si>
    <t>Mantenimiento preventivo, Servicio Mayor cada 6.000 horas, de centrifugadora de DESHIDRATACION Nº 2 marca ALFA LAVAL, modelo ALDEC G270, en la EDAR Arroyo Culebro Cuenca Baja.</t>
  </si>
  <si>
    <t>Mantenimiento preventivo, Servicio Mayor cada 6.000 horas, de centrifugadora de DESHIDRATACION Nº 3 marca ALFA LAVAL, modelo ALDEC G270, en la EDAR Arroyo Culebro Cuenca Baja.</t>
  </si>
  <si>
    <t>Mantenimiento preventivo, Servicio Mayor cada 6.000 horas, de centrifugadora de DESHIDRATACION Nº 4 marca ALFA LAVAL, modelo ALDEC G270, en la EDAR Arroyo Culebro Cuenca Baja.</t>
  </si>
  <si>
    <t>Mantenimiento preventivo Nivel I, trimestral, de turbocompresor 1, marca HV-TURBO, modelo KA 22SV-GL225, Motor ABB (500 kW) en la EDAR Arroyo Culebro Cuenca Baja.</t>
  </si>
  <si>
    <t>Mantenimiento preventivo Nivel I,  trimestral, de turbocompresor 4 marca HV-TURBO, modelo KA 22SV-GL225, Motor ABB (630 kW) en la EDAR Arroyo Culebro Cuenca Baja.</t>
  </si>
  <si>
    <t>Mantenimiento preventivo Nivel I,  trimestral, de turbocompresor 7 marca HV-TURBO, modelo KA 10SV-GL210, Motor WEG (300 kW) en la EDAR Arroyo Culebro Cuenca Baja.</t>
  </si>
  <si>
    <t>Mantenimiento preventivo Nivel II cada 18.000 horas, de turbocompresor 1 marca HV-TURBO, modelo KA 22SV-GL225, Motor ABB (500 kW), en la EDAR Arroyo Culebro Cuenca Baja.</t>
  </si>
  <si>
    <t>Mantenimiento preventivo Nivel II cada 18.000 horas, de turbocompresor 2 marca HV-TURBO, modelo KA 22S-GL225, Motor ABB (500 kW), en la EDAR Arroyo Culebro Cuenca Baja.</t>
  </si>
  <si>
    <t>Mantenimiento preventivo Nivel II cada 18.000 horas, de turbocompresor 3 marca HV-TURBO, modelo KA 22S-GL225, Motor ABB (630 kW), en la EDAR Arroyo Culebro Cuenca Baja.</t>
  </si>
  <si>
    <t>Mantenimiento preventivo Nivel II cada 18.000 horas, de turbocompresor 4 marca HV-TURBO, modelo KA 22SV-GL225, Motor ABB (630 kW), en la EDAR Arroyo Culebro Cuenca Baja.</t>
  </si>
  <si>
    <t>Mantenimiento preventivo Nivel II cada 18.000 horas, de turbocompresor 5 marca HV-TURBO, modelo KA 22S-GL225, Motor ABB (630 kW), en la EDAR Arroyo Culebro Cuenca Baja.</t>
  </si>
  <si>
    <t>Mantenimiento preventivo Nivel II cada 18.000 horas, de turbocompresor 6 marca HV-TURBO, modelo KA 22S-GL225, Motor ABB (630 kW), en la EDAR Arroyo Culebro Cuenca Baja.</t>
  </si>
  <si>
    <t>Mantenimiento preventivo Nivel II cada 18.000 horas, de turbocompresor 7 marca HV-TURBO, modelo KA 10SV-GL210, Motor WEG (300 kW), en la EDAR Arroyo Culebro Cuenca Baja.</t>
  </si>
  <si>
    <t>Mantenimiento preventivo Nivel III cada 36.000 horas, de turbocompresor 1 marca HV-TURBO, modelo KA 22SV-GL225, Motor ABB (500 kW), en la EDAR Arroyo Culebro Cuenca Baja.</t>
  </si>
  <si>
    <t>Mantenimiento preventivo Nivel III cada 36.000 horas, de turbocompresor 2 marca HV-TURBO, modelo KA 22S-GL225, Motor ABB (500 kW), en la EDAR Arroyo Culebro Cuenca Baja.</t>
  </si>
  <si>
    <t>Mantenimiento preventivo Nivel III cada 36.000 horas, de turbocompresor 3 marca HV-TURBO, modelo KA 22S-GL225, Motor ABB (630 kW), en la EDAR Arroyo Culebro Cuenca Baja.</t>
  </si>
  <si>
    <t>Mantenimiento preventivo Nivel III cada 36.000 horas, de turbocompresor 4 marca HV-TURBO, modelo KA 22SV-GL225, Motor ABB (630 kW), en la EDAR Arroyo Culebro Cuenca Baja.</t>
  </si>
  <si>
    <t>Mantenimiento preventivo Nivel III cada 36.000 horas, de turbocompresor 5 marca HV-TURBO, modelo KA 22S-GL225, Motor ABB (630 kW), en la EDAR Arroyo Culebro Cuenca Baja.</t>
  </si>
  <si>
    <t>Mantenimiento preventivo Nivel III cada 36.000 horas, de turbocompresor 6 marca HV-TURBO, modelo KA 22S-GL225, Motor ABB (630 kW), en la EDAR Arroyo Culebro Cuenca Baja.</t>
  </si>
  <si>
    <t>Mantenimiento preventivo Nivel III cada 36.000 horas, de turbocompresor 7 marca HV-TURBO, modelo KA 10SV-GL210, Motor WEG (300 kW), en la EDAR Arroyo Culebro Cuenca Baja.</t>
  </si>
  <si>
    <t>Mantenimiento preventivo motor turbocompresor 1 marca ABB modelo AMA 355S2D BAIH. 500 kW. 6 kV. 50 Hz. 2971 rpm, en la EDAR Arroyo Culebro Cuenca Baja.</t>
  </si>
  <si>
    <t>Alineación motor turbocompresor 1, en la EDAR Arroyo Culebro Cuenca Baja.</t>
  </si>
  <si>
    <t>Mantenimiento preventivo motor turbocompresor 2 marca ABB modelo AMA 355S2D BAIH. 500 kW. 6 kV. 50 Hz. 2971 rpm, en la EDAR Arroyo Culebro Cuenca Baja.</t>
  </si>
  <si>
    <t>Alineación motor turbocompresor 2, en la EDAR Arroyo Culebro Cuenca Baja.</t>
  </si>
  <si>
    <t>Mantenimiento preventivo motor turbocompresor 3 marca ABB modelo AMA 355S2D BAIH. 630 kW. 6 kV. 50 Hz. 2971 rpm, en la EDAR Arroyo Culebro Cuenca Baja.</t>
  </si>
  <si>
    <t>Alineación motor turbocompresor 3, en la EDAR Arroyo Culebro Cuenca Baja.</t>
  </si>
  <si>
    <t>Mantenimiento preventivo motor turbocompresor 4 marca ABB modelo AMA 355S2D BAIH. 630 kW. 6 kV. 50 Hz. 2971 rpm, en la EDAR Arroyo Culebro Cuenca Baja.</t>
  </si>
  <si>
    <t>Alineación motor turbocompresor 4, en la EDAR Arroyo Culebro Cuenca Baja.</t>
  </si>
  <si>
    <t>Mantenimiento preventivo motor turbocompresor 5 marca ABB modelo AMA 355S2D BAIH. 630 kW. 6 kV. 50 Hz. 2971 rpm, en la EDAR Arroyo Culebro Cuenca Baja.</t>
  </si>
  <si>
    <t>Alineación motor turbocompresor 5, en la EDAR Arroyo Culebro Cuenca Baja.</t>
  </si>
  <si>
    <t>Mantenimiento preventivo motor turbocompresor 6 marca ABB modelo AMA 355S2D BAIH. 630 kW. 6 kV. 50 Hz. 2971 rpm, en la EDAR Arroyo Culebro Cuenca Baja.</t>
  </si>
  <si>
    <t>Alineación motor turbocompresor 6, en la EDAR Arroyo Culebro Cuenca Baja.</t>
  </si>
  <si>
    <t>Mantenimiento preventivo motor turbocompresor 7 marca WEG W50 355J/H-02. 300 kW. 6 kV. 50 Hz. 2975 rpm, en la EDAR Arroyo Culebro Cuenca Baja.</t>
  </si>
  <si>
    <t>Alineación motor turbocompresor 7, en la EDAR Arroyo Culebro Cuenca Baja.</t>
  </si>
  <si>
    <t>Mantenimiento preventivo Nivel I, 8.000 horas, de soplante de aire DESARENADO Nº 1, marca MAPNER, modelo SEM.11,7.TR Tipo FV, en la EDAR Arroyo Culebro Cuenca Baja.</t>
  </si>
  <si>
    <t>Mantenimiento preventivo Nivel I, cada 8.000 horas, de soplante de aire DESARENADO Nº 2, marca MAPNER, modelo SEM.11,7.TR Tipo FV, en la EDAR Arroyo Culebro Cuenca Baja.</t>
  </si>
  <si>
    <t>Mantenimiento preventivo Nivel I, cada 8.000 horas, de soplante de aire DESARENADO Nº 3, marca MAPNER, modelo SEM.11,7.TR Tipo FV, en la EDAR Arroyo Culebro Cuenca Baja.</t>
  </si>
  <si>
    <t>Mantenimiento preventivo Nivel I, cada 8.000 horas, de soplante de aire DESARENADO Nº 4, marca MAPNER, modelo SEM.11,7.TR Tipo FV, en la EDAR Arroyo Culebro Cuenca Baja.</t>
  </si>
  <si>
    <t>Mantenimiento preventivo Nivel I, cada 8.000 horas, de soplante de GAS A MOTOGENERACIÓN Nº 1 marca MAPNER, modelo SEM.11.TRC TIPO FV, en la EDAR Arroyo Culebro Cuenca Baja.</t>
  </si>
  <si>
    <t>PV-CB-127</t>
  </si>
  <si>
    <t>Mantenimiento preventivo Nivel I, cada 8.000 horas, de soplante de GAS A MOTOGENERACIÓN Nº 2 marca MAPNER, modelo SEM.11.TRC TIPO FV, en la EDAR Arroyo Culebro Cuenca Baja.</t>
  </si>
  <si>
    <t>PV-CB-128</t>
  </si>
  <si>
    <t>Mantenimiento preventivo Nivel I, cada 8.000 horas, de soplante de GAS A MOTOGENERACIÓN Nº 3 marca MAPNER, modelo SEM.11.TRC TIPO FV, en la EDAR Arroyo Culebro Cuenca Baja.</t>
  </si>
  <si>
    <t>PV-CB-129</t>
  </si>
  <si>
    <t>Mantenimiento preventivo Nivel I, cada 8.000 horas, de soplante de GAS A CALDERA Nº 1 marca MAPNER, modelo CL34/1G, en la EDAR Arroyo Culebro Cuenca Baja.</t>
  </si>
  <si>
    <t>PV-CB-130</t>
  </si>
  <si>
    <t>Mantenimiento preventivo Nivel I, cada 8.000 horas, de soplante de GAS A CALDERA Nº 2 marca MAPNER, modelo CL34/1G, en la EDAR Arroyo Culebro Cuenca Baja.</t>
  </si>
  <si>
    <t>PV-CB-131</t>
  </si>
  <si>
    <t>Mantenimiento preventivo Nivel I, cada 8.000 horas, de soplante de GAS A CALDERA Nº 3 marca MAPNER, modelo CL34/1G, en la EDAR Arroyo Culebro Cuenca Baja.</t>
  </si>
  <si>
    <t>PV-CB-132</t>
  </si>
  <si>
    <t>Mantenimiento preventivo Nivel I, cada 8.000 horas, de soplante de GAS A CALDERA Nº 4 marca MAPNER, modelo CL34/1G, en la EDAR Arroyo Culebro Cuenca Baja.</t>
  </si>
  <si>
    <t>PV-CB-133</t>
  </si>
  <si>
    <t>PV-CB-134</t>
  </si>
  <si>
    <t>PV-CB-135</t>
  </si>
  <si>
    <t>PV-CB-136</t>
  </si>
  <si>
    <t>PV-CB-137</t>
  </si>
  <si>
    <t>PV-CB-138</t>
  </si>
  <si>
    <t>PV-CB-139</t>
  </si>
  <si>
    <t>PV-CB-140</t>
  </si>
  <si>
    <t>PV-CB-141</t>
  </si>
  <si>
    <t>PV-CB-142</t>
  </si>
  <si>
    <t>PV-CB-143</t>
  </si>
  <si>
    <t>PV-CB-144</t>
  </si>
  <si>
    <t>PV-CB-145</t>
  </si>
  <si>
    <t>PV-CB-146</t>
  </si>
  <si>
    <t>PV-CB-147</t>
  </si>
  <si>
    <t>PV-CB-148</t>
  </si>
  <si>
    <t>PV-CB-149</t>
  </si>
  <si>
    <t>PV-CB-150</t>
  </si>
  <si>
    <t>PV-CB-151</t>
  </si>
  <si>
    <t>PV-CB-152</t>
  </si>
  <si>
    <t>PV-CB-153</t>
  </si>
  <si>
    <t>PV-CB-154</t>
  </si>
  <si>
    <t>PV-CB-155</t>
  </si>
  <si>
    <t>Intervención tipo R3 en MOTOGENERADOR Nº 1, marca GUASCOR, tipo SFGLD 560, en la EDAR Arroyo Culebro Cuenca Baja.</t>
  </si>
  <si>
    <t>PV-CB-156</t>
  </si>
  <si>
    <t>Intervención tipo R3 en MOTOGENERADOR Nº 2, marca GUASCOR, tipo SFGLD 560, en la EDAR Arroyo Culebro Cuenca Baja.</t>
  </si>
  <si>
    <t>PV-CB-157</t>
  </si>
  <si>
    <t>Intervención tipo R3 en MOTOGENERADOR Nº 3, marca GUASCOR, tipo SFGLD 560, en la EDAR Arroyo Culebro Cuenca Baja.</t>
  </si>
  <si>
    <t>PV-CB-158</t>
  </si>
  <si>
    <t>Intervención tipo E10 en MOTOGENERADOR, marca MWM TGC3016, en la EDAR Arroyo Culebro Cuenca Baja.</t>
  </si>
  <si>
    <t>PV-CB-159</t>
  </si>
  <si>
    <t>Intervención tipo E30 en MOTOGENERADOR, marca MWM TGC3016, en la EDAR Arroyo Culebro Cuenca Baja.</t>
  </si>
  <si>
    <t>PV-CB-160</t>
  </si>
  <si>
    <t>Intervención tipo E40 en MOTOGENERADOR, marca MWM TGC3016, en la EDAR Arroyo Culebro Cuenca Baja.</t>
  </si>
  <si>
    <t>PV-CB-161</t>
  </si>
  <si>
    <t>Intervención tipo E50 en MOTOGENERADOR, marca MWM TGC3016, en la EDAR Arroyo Culebro Cuenca Baja.</t>
  </si>
  <si>
    <t>PV-CB-162</t>
  </si>
  <si>
    <t>Intervención tipo E60 en MOTOGENERADOR, marca MWM TGC3016, en la EDAR Arroyo Culebro Cuenca Baja.</t>
  </si>
  <si>
    <t>PV-CB-163</t>
  </si>
  <si>
    <t>Intervención tipo E70 en MOTOGENERADOR, marca MWM TGC3016, en la EDAR Arroyo Culebro Cuenca Baja.</t>
  </si>
  <si>
    <t>PV-CB-164</t>
  </si>
  <si>
    <t>Sustitución filtro extractor gases de cárter cada 8.000 h en MOTOGENERADOR, marca MWM TGC3016, en la EDAR Arroyo Culebro Cuenca Baja (no considerar en E60 ya que éste escalón incluye sustitución del filtro).</t>
  </si>
  <si>
    <t>PV-CB-165</t>
  </si>
  <si>
    <t>Sustitución eje y rueda compresora turbocompresor (SIKO) cada 50.000 h en MOTOGENERADOR, marca MWM TGC3016, en la EDAR Arroyo Culebro Cuenca Baja.</t>
  </si>
  <si>
    <t>PV-CB-166</t>
  </si>
  <si>
    <t>Intervención tipo N1 en MOTOGENERADOR, marca GUASCOR G48SL, en la EDAR Arroyo Culebro Cuenca Baja.</t>
  </si>
  <si>
    <t>PV-CB-167</t>
  </si>
  <si>
    <t>Intervención tipo E1 en MOTOGENERADOR, marca GUASCOR G48SL, en la EDAR Arroyo Culebro Cuenca Baja.</t>
  </si>
  <si>
    <t>PV-CB-168</t>
  </si>
  <si>
    <t>Intervención tipo E2 en MOTOGENERADOR, marca GUASCOR G48SL, en la EDAR Arroyo Culebro Cuenca Baja.</t>
  </si>
  <si>
    <t>PV-CB-169</t>
  </si>
  <si>
    <t>Intervención tipo R1 en MOTOGENERADOR, marca GUASCOR G48SL, en la EDAR Arroyo Culebro Cuenca Baja.</t>
  </si>
  <si>
    <t>PV-CB-170</t>
  </si>
  <si>
    <t>Intervención tipo R2 en MOTOGENERADOR, marca GUASCOR G48SL, en la EDAR Arroyo Culebro Cuenca Baja.</t>
  </si>
  <si>
    <t>PV-CB-171</t>
  </si>
  <si>
    <t>Intervención tipo R3 en MOTOGENERADOR, marca GUASCOR G48SL, en la EDAR Arroyo Culebro Cuenca Baja.</t>
  </si>
  <si>
    <t>PV-CB-172</t>
  </si>
  <si>
    <t>Mantenimiento preventivo, cada 8.400 horas, de ALTERNADOR Nº 1, marca LEROY SOMER, modelo LSA 50,1 M7 para motogenerador GUASCOR SFGLD 560, en la EDAR Arroyo Culebro Cuenca Baja.</t>
  </si>
  <si>
    <t>PV-CB-173</t>
  </si>
  <si>
    <t>Mantenimiento preventivo, cada 8.400 horas, de ALTERNADOR Nº 2, marca LEROY SOMER, modelo LSA 50,1 M7 para motogenerador GUASCOR SFGLD 560, en la EDAR Arroyo Culebro Cuenca Baja.</t>
  </si>
  <si>
    <t>PV-CB-174</t>
  </si>
  <si>
    <t>Mantenimiento preventivo, cada 8.400 horas, de ALTERNADOR Nº 3, marca LEROY SOMER, modelo LSA 50,1 M7 para motogenerador GUASCOR SFGLD 560, en la EDAR Arroyo Culebro Cuenca Baja.</t>
  </si>
  <si>
    <t>PV-CB-175</t>
  </si>
  <si>
    <t>PV-CB-176</t>
  </si>
  <si>
    <t>PV-CB-177</t>
  </si>
  <si>
    <t>PV-CB-178</t>
  </si>
  <si>
    <t>Mantenimiento preventivo cada 4.000 horas, de ALTERNADOR para motogenerador MWM TGC3016, en la EDAR Arroyo Culebro Cuenca Baja.</t>
  </si>
  <si>
    <t>PV-CB-179</t>
  </si>
  <si>
    <t>Mantenimiento preventivo cada 32.000 horas, de ALTERNADOR para motogenerador MWM TGC3016, en la EDAR Arroyo Culebro Cuenca Baja.</t>
  </si>
  <si>
    <t>PV-CB-180</t>
  </si>
  <si>
    <t>Mantenimiento preventivo cada 9.800 horas, de ALTERNADOR para motogenerador GUASCOR G48S, en la EDAR Arroyo Culebro Cuenca Baja.</t>
  </si>
  <si>
    <t>PV-CB-181</t>
  </si>
  <si>
    <t>Mantenimiento preventivo cada 29.400 horas, de ALTERNADOR para motogenerador GUASCOR G48S, en la EDAR Arroyo Culebro Cuenca Baja.</t>
  </si>
  <si>
    <t>PV-CB-182</t>
  </si>
  <si>
    <t>Mantenimiento bienal de intercambiador pirotubular de GASES DE ESCAPE DE MOTOGENERADOR Nº 1, apertura, limpieza química y comprobación de estado de los elementos que lo componen, incluyendo reparación o sustitución de aquellos que se encuentren en mal estado, en la EDAR Arroyo Culebro Cuenca Baja.</t>
  </si>
  <si>
    <t>PV-CB-183</t>
  </si>
  <si>
    <t>Mantenimiento bienal de intercambiador pirotubular de GASES DE ESCAPE DE MOTOGENERADOR Nº 2, apertura, limpieza química y comprobación de estado de los elementos que lo componen, incluyendo reparación o sustitución de aquellos que se encuentren en mal estado, en la EDAR Arroyo Culebro Cuenca Baja.</t>
  </si>
  <si>
    <t>PV-CB-184</t>
  </si>
  <si>
    <t>Mantenimiento bienal de intercambiador pirotubular de GASES DE ESCAPE DE MOTOGENERADOR Nº 3, apertura, limpieza química y comprobación de estado de los elementos que lo componen, incluyendo reparación o sustitución de aquellos que se encuentren en mal estado, en la EDAR Arroyo Culebro Cuenca Baja.</t>
  </si>
  <si>
    <t>PV-CB-185</t>
  </si>
  <si>
    <t>Mantenimiento bienal de intercambiador pirotubular de GASES DE ESCAPE DE MOTOGENERADOR MWM TGC3016, apertura, limpieza química y comprobación de estado de los elementos que lo componen, incluyendo reparación o sustitución de aquellos que se encuentren en mal estado, en la EDAR Arroyo Culebro Cuenca Baja.</t>
  </si>
  <si>
    <t>PV-CB-186</t>
  </si>
  <si>
    <t>Mantenimiento bienal de intercambiador pirotubular de GASES DE ESCAPE DE MOTOGENERADOR GUASCOR G48SL, apertura, limpieza química y comprobación de estado de los elementos que lo componen, incluyendo reparación o sustitución de aquellos que se encuentren en mal estado, en la EDAR Arroyo Culebro Cuenca Baja.</t>
  </si>
  <si>
    <t>PV-CB-187</t>
  </si>
  <si>
    <t>Mantenimiento bienal de INTERCAMBIADOR DE CALOR DE MOTOGENERADOR Nº 1, marca ALFA LAVAL, modelo M10-MFM, apertura, limpieza química y comprobación de estado de los elementos que lo componen incluyendo reparación o sustitución de aquellos que se encuentren en mal estado, en la EDAR Arroyo Culebro Cuenca Baja.</t>
  </si>
  <si>
    <t>PV-CB-188</t>
  </si>
  <si>
    <t>Mantenimiento bienal de INTERCAMBIADOR DE CALOR DE MOTOGENERADOR Nº 2, marca ALFA LAVAL, modelo M10-MFM, apertura, limpieza química y comprobación de estado de los elementos que lo componen incluyendo reparación o sustitución de aquellos que se encuentren en mal estado, en la EDAR Arroyo Culebro Cuenca Baja.</t>
  </si>
  <si>
    <t>PV-CB-189</t>
  </si>
  <si>
    <t>Mantenimiento bienal de INTERCAMBIADOR DE CALOR DE MOTOGENERADOR Nº 3, marca ALFA LAVAL, modelo M10-MFM, apertura, limpieza química y comprobación de estado de los elementos que lo componen incluyendo reparación o sustitución de aquellos que se encuentren en mal estado, en la EDAR Arroyo Culebro Cuenca Baja.</t>
  </si>
  <si>
    <t>PV-CB-190</t>
  </si>
  <si>
    <t>Mantenimiento bienal de INTERCAMBIADOR DE CALOR DE MOTOGENERADOR MWM TGC3016, apertura, limpieza química y comprobación de estado de los elementos que lo componen incluyendo reparación o sustitución de aquellos que se encuentren en mal estado, en la EDAR Arroyo Culebro Cuenca Baja.</t>
  </si>
  <si>
    <t>PV-CB-191</t>
  </si>
  <si>
    <t>Mantenimiento bienal de INTERCAMBIADOR DE CALOR DE MOTOGENERADOR GUASCOR G48SL, apertura, limpieza química y comprobación de estado de los elementos que lo componen incluyendo reparación o sustitución de aquellos que se encuentren en mal estado, en la EDAR Arroyo Culebro Cuenca Baja.</t>
  </si>
  <si>
    <t>PV-CB-192</t>
  </si>
  <si>
    <t>PV-CB-193</t>
  </si>
  <si>
    <t>PV-CB-194</t>
  </si>
  <si>
    <t>PV-CB-195</t>
  </si>
  <si>
    <t>PV-CB-196</t>
  </si>
  <si>
    <t>PV-CB-197</t>
  </si>
  <si>
    <t>PV-CB-198</t>
  </si>
  <si>
    <t>PV-CB-199</t>
  </si>
  <si>
    <t>PV-CB-200</t>
  </si>
  <si>
    <t>PV-CB-201</t>
  </si>
  <si>
    <t>PV-CB-202</t>
  </si>
  <si>
    <t>PV-CB-203</t>
  </si>
  <si>
    <t>Mantenimiento preventivo bienal de ANTORCHA, por empresa especializada en la EDAR Arroyo Culebro Cuenca Baja.</t>
  </si>
  <si>
    <t>PV-CB-204</t>
  </si>
  <si>
    <t>Mantenimiento preventivo anual de PLANTA FOTOVOLTAICA, en la EDAR Arroyo Culebro Cuenca Baja.</t>
  </si>
  <si>
    <t>PV-CB-205</t>
  </si>
  <si>
    <t>Medición de vibraciones en soplante, turbocompresor, motogenerador o centrifugadora, en la EDAR Arroyo Culebro Cuenca Baja.</t>
  </si>
  <si>
    <t>Campaña anual de termografía  con dron en  transformadores intemperie, en la EDAR Arroyo Culebro Cuenca Baja. Subestación 45/6 kV</t>
  </si>
  <si>
    <t>Campaña anual de termografía  con dron en  transformadores intemperie, en la EDAR Arroyo Culebro Cuenca Baja. CT pretratamiento</t>
  </si>
  <si>
    <t>Campaña anual de termografía  con dron en  transformadores intemperie, en la EDAR Arroyo Culebro Cuenca Baja. CT biológico</t>
  </si>
  <si>
    <t xml:space="preserve">Campaña anual de termografía  con dron en  transformadores intemperie, en la EDAR Arroyo Culebro Cuenca Baja. CT desinfección/servicios </t>
  </si>
  <si>
    <t>Campaña anual de termografía  con dron en  transformadores intemperie, en la EDAR Arroyo Culebro Cuenca Baja. CT fangos</t>
  </si>
  <si>
    <t>Campaña anual de termografía  en  todos los cuadros eléctricos, en la EDAR Arroyo Culebro Cuenca Baja. CCMs TAMICES ALIVIO OBRA LLEGADA</t>
  </si>
  <si>
    <t>Campaña anual de termografía  en  todos los cuadros eléctricos, en la EDAR Arroyo Culebro Cuenca Baja. CDBT 3.1-BOMBEO Y PRETRATAMIENTO</t>
  </si>
  <si>
    <t>Campaña anual de termografía  en  todos los cuadros eléctricos, en la EDAR Arroyo Culebro Cuenca Baja. CCM 3.1A/B-PRETRATAMIENTO</t>
  </si>
  <si>
    <t>Campaña anual de termografía  en  todos los cuadros eléctricos, en la EDAR Arroyo Culebro Cuenca Baja. CCM DESODORIZACIÓN PRETRATAMIENTO</t>
  </si>
  <si>
    <t>Campaña anual de termografía  en  todos los cuadros eléctricos, en la EDAR Arroyo Culebro Cuenca Baja. CUADRO CONCENTRADOR INVERSORES FV PRETRATAMIENTO</t>
  </si>
  <si>
    <t>Campaña anual de termografía  en  todos los cuadros eléctricos, en la EDAR Arroyo Culebro Cuenca Baja. BATERÍA CONDENSADORES PRETRATAMIENTO Y BOMBAS AGUA BRUTA 1A y 1B</t>
  </si>
  <si>
    <t xml:space="preserve">Campaña anual de termografía  en  todos los cuadros eléctricos, en la EDAR Arroyo Culebro Cuenca Baja. BATERÍA CONDENSADORES BOMBAS AGUA BRUTA </t>
  </si>
  <si>
    <t>Campaña anual de termografía  en  todos los cuadros eléctricos, en la EDAR Arroyo Culebro Cuenca Baja. CDBT 2-BIOLÓGICO</t>
  </si>
  <si>
    <t>Campaña anual de termografía  en  todos los cuadros eléctricos, en la EDAR Arroyo Culebro Cuenca Baja. CCM 2A-DECANTACIÓN PRIMARIA</t>
  </si>
  <si>
    <t>Campaña anual de termografía  en  todos los cuadros eléctricos, en la EDAR Arroyo Culebro Cuenca Baja. CCM 2B- BIOLÓGICO 2ª ETAPA</t>
  </si>
  <si>
    <t>Campaña anual de termografía  en  todos los cuadros eléctricos, en la EDAR Arroyo Culebro Cuenca Baja. CCM 2C- RECIRCULACIÓN INTERNA 2ª ETAPA</t>
  </si>
  <si>
    <t>Campaña anual de termografía  en  todos los cuadros eléctricos, en la EDAR Arroyo Culebro Cuenca Baja. CUADRO CONCENTRADOR INVERSORES FV BIOLÓGICO</t>
  </si>
  <si>
    <t>Campaña anual de termografía  en  todos los cuadros eléctricos, en la EDAR Arroyo Culebro Cuenca Baja. GENERADOR ESTÁTICO REACTIVA BIOLÓGICO</t>
  </si>
  <si>
    <t>Campaña anual de termografía  en  todos los cuadros eléctricos, en la EDAR Arroyo Culebro Cuenca Baja. CDBT 3.2-FANGO</t>
  </si>
  <si>
    <t>Campaña anual de termografía  en  todos los cuadros eléctricos, en la EDAR Arroyo Culebro Cuenca Baja. CCM 3.2A-ESPESAMIENTO</t>
  </si>
  <si>
    <t>Campaña anual de termografía  en  todos los cuadros eléctricos, en la EDAR Arroyo Culebro Cuenca Baja. CCM 3.2B-DIGESTIÓN</t>
  </si>
  <si>
    <t>Campaña anual de termografía  en  todos los cuadros eléctricos, en la EDAR Arroyo Culebro Cuenca Baja. CCM 3.2C-DESHIDRATACIÓN</t>
  </si>
  <si>
    <t>Campaña anual de termografía  en  todos los cuadros eléctricos, en la EDAR Arroyo Culebro Cuenca Baja. CCM DESODORIZACIÓN FANGOS</t>
  </si>
  <si>
    <t xml:space="preserve">Campaña anual de termografía  en  todos los cuadros eléctricos, en la EDAR Arroyo Culebro Cuenca Baja. CDBT MOTOGENERACIÓN </t>
  </si>
  <si>
    <t>Campaña anual de termografía  en  todos los cuadros eléctricos, en la EDAR Arroyo Culebro Cuenca Baja. CDBT 4 Y CCM4-DESINFECCIÓN/SERVICIOS</t>
  </si>
  <si>
    <t>Campaña anual de termografía  en  todos los cuadros eléctricos, en la EDAR Arroyo Culebro Cuenca Baja. CUADRO CONCENTRADOR INVERSORES FV DESINFECCIÓN/SERVICIOS</t>
  </si>
  <si>
    <t>Campaña anual de termografía  en  todos los cuadros eléctricos, en la EDAR Arroyo Culebro Cuenca Baja. GENERADOR ESTÁTICO REACTIVA DESINFECCIÓN/SERVICIOS</t>
  </si>
  <si>
    <t>Campaña anual de termografía  en  todos los cuadros eléctricos, en la EDAR Arroyo Culebro Cuenca Baja. FILTRO ARMÓNICOS DESINFECCIÓN/SERVICIOS</t>
  </si>
  <si>
    <t>Campaña anual de termografía  en  todos los cuadros eléctricos, en la EDAR Arroyo Culebro Cuenca Baja. CUADRO CARGADORES VEHÍCULOS ELÉCTRICOS</t>
  </si>
  <si>
    <t>Realización de análisis semestral de muestra de aceite en TURBOCOMPRESOR Nº 7, en la EDAR Arroyo Culebro Cuenca Baja.</t>
  </si>
  <si>
    <t>Realización de análisis semestral completo (parámetros recomendados por GUASCOR/MWM) de  gas a motogeneradores, en la EDAR Arroyo Culebro Cuenca Baja. Antes y después de tratamiento de biogás</t>
  </si>
  <si>
    <t>Calibración anual de equipo de laboratorio, en la EDAR Arroyo Culebro Cuenca Baja. SONDA PH-METRO (MULTIPARAMÉTRICO).</t>
  </si>
  <si>
    <t>Calibración anual de equipo de laboratorio, en la EDAR Arroyo Culebro Cuenca Baja. SONDA OXÍGENO (MULTIPARAMÉTRICO).</t>
  </si>
  <si>
    <t>Calibración anual de equipo de laboratorio, en la EDAR Arroyo Culebro Cuenca Baja. ESPECTROFOTÓMETRO NUEVO.</t>
  </si>
  <si>
    <t xml:space="preserve">Verificación anual de equipo de laboratorio, en la EDAR Arroyo Culebro Cuenca Baja. BLOQUE DIGESTOR (TERMO-REACTOR).  </t>
  </si>
  <si>
    <t>Calibración anual de equipo de laboratorio, en la EDAR Arroyo Culebro Cuenca Baja. OXITOP IS-6 (6 PUESTOS).</t>
  </si>
  <si>
    <t>Verificación semestral de multiparamétrica S:CAN (DQO, SS, NITRATOS) CASETA MINERVA INFLUENTE, en la EDAR Arroyo Culebro Cuenca Baja.</t>
  </si>
  <si>
    <t>Verificación semestral de multiparamétrica S:CAN (DQO, SS, NITRATOS) CASETA MINERVA EFLUENTE, en la EDAR Arroyo Culebro Cuenca Baja.</t>
  </si>
  <si>
    <t>Verificación anual del conductivímetro CASETA MINERVA INFLUENTE, en la EDAR Arroyo Culebro Cuenca Baja.</t>
  </si>
  <si>
    <t>Verificación anual del conductivímetro CASETA MINERVA EFLUENTE, en la EDAR Arroyo Culebro Cuenca Baja.</t>
  </si>
  <si>
    <t>Verificación anual del conductivímetro AGUA BRUTA, en la EDAR Arroyo Culebro Cuenca Baja.</t>
  </si>
  <si>
    <t>Verificación anual de turbidímetro CASETA MINERVA INFLUENTE, en la EDAR Arroyo Culebro Cuenca Baja.</t>
  </si>
  <si>
    <t>Verificación anual de turbidímetro CASETA MINERVA EFLUENTE, en la EDAR Arroyo Culebro Cuenca Baja.</t>
  </si>
  <si>
    <t>Verificación anual de turbidímetro EFLUENTE, en la EDAR Arroyo Culebro Cuenca Baja.</t>
  </si>
  <si>
    <t>Verificación anual de phmetro CASETA MINERVA INFLUENTE, en la EDAR Arroyo Culebro Cuenca Baja.</t>
  </si>
  <si>
    <t>Verificación anual de phmetro CASETA MINERVA EFLUENTE, en la EDAR Arroyo Culebro Cuenca Baja.</t>
  </si>
  <si>
    <t>Verificación anual de phmetro y temperatura RECIRCULACIÓN FANGOS DIGESTOR Nº 1, en la EDAR Arroyo Culebro Cuenca Baja.</t>
  </si>
  <si>
    <t>Verificación anual de phmetro y temperatura RECIRCULACIÓN FANGOS DIGESTOR Nº 2, en la EDAR Arroyo Culebro Cuenca Baja.</t>
  </si>
  <si>
    <t>Verificación anual de phmetro y temperatura RECIRCULACIÓN FANGOS DIGESTOR Nº 3, en la EDAR Arroyo Culebro Cuenca Baja.</t>
  </si>
  <si>
    <t>Verificación anual de oxímetro, en la EDAR Arroyo Culebro Cuenca Baja. REACTOR BIOLÓGICO ETAPA B CB1-3.</t>
  </si>
  <si>
    <t>Verificación anual de oxímetro, en la EDAR Arroyo Culebro Cuenca Baja. REACTOR BIOLÓGICO ETAPA B CB1-4.</t>
  </si>
  <si>
    <t>Verificación anual de oxímetro, en la EDAR Arroyo Culebro Cuenca Baja. REACTOR BIOLÓGICO ETAPA B CB2-3.</t>
  </si>
  <si>
    <t>Verificación anual de oxímetro, en la EDAR Arroyo Culebro Cuenca Baja. REACTOR BIOLÓGICO ETAPA B CB2-4.</t>
  </si>
  <si>
    <t>Verificación anual de oxímetro, en la EDAR Arroyo Culebro Cuenca Baja. REACTOR BIOLÓGICO ETAPA B CB3-3.</t>
  </si>
  <si>
    <t>Verificación anual de oxímetro, en la EDAR Arroyo Culebro Cuenca Baja. REACTOR BIOLÓGICO ETAPA B CB3-4.</t>
  </si>
  <si>
    <t>Verificación anual de oxímetro, en la EDAR Arroyo Culebro Cuenca Baja. REACTOR BIOLÓGICO ETAPA B CB4-3.</t>
  </si>
  <si>
    <t>Verificación anual de oxímetro, en la EDAR Arroyo Culebro Cuenca Baja. REACTOR BIOLÓGICO ETAPA B CB4-4.</t>
  </si>
  <si>
    <t>Verificación anual de oxímetro, en la EDAR Arroyo Culebro Cuenca Baja. REACTOR BIOLÓGICO ETAPA B CB5-3.</t>
  </si>
  <si>
    <t>Verificación anual de oxímetro, en la EDAR Arroyo Culebro Cuenca Baja. REACTOR BIOLÓGICO ETAPA B CB5-4.</t>
  </si>
  <si>
    <t>Verificación anual de oxímetro, en la EDAR Arroyo Culebro Cuenca Baja. REACTOR BIOLÓGICO ETAPA B CB6-3.</t>
  </si>
  <si>
    <t>Verificación anual de oxímetro, en la EDAR Arroyo Culebro Cuenca Baja. REACTOR BIOLÓGICO ETAPA B CB6-4.</t>
  </si>
  <si>
    <t>Verificación anual de oxímetro, en la EDAR Arroyo Culebro Cuenca Baja. REACTOR BIOLÓGICO ETAPA B CB7-3.</t>
  </si>
  <si>
    <t>Verificación anual de oxímetro, en la EDAR Arroyo Culebro Cuenca Baja. REACTOR BIOLÓGICO ETAPA B CB7-4.</t>
  </si>
  <si>
    <t>Verificación anual de oxímetro, en la EDAR Arroyo Culebro Cuenca Baja. REACTOR BIOLÓGICO ETAPA B CB8-3.</t>
  </si>
  <si>
    <t>Verificación anual de oxímetro, en la EDAR Arroyo Culebro Cuenca Baja. REACTOR BIOLÓGICO ETAPA B CB8-4.</t>
  </si>
  <si>
    <t>Verificación anual de ANALIZADOR DE AMONIO Y NITRATOS sonda AN-ISE CASETA MINERVA INFLUENTE, en la EDAR Arroyo Culebro Cuenca Baja.</t>
  </si>
  <si>
    <t>Verificación anual de ANALIZADOR DE AMONIO Y NITRATOS sonda AN-ISE Nº 1, en la EDAR Arroyo Culebro Cuenca Baja.</t>
  </si>
  <si>
    <t>Verificación anual de ANALIZADOR DE AMONIO Y NITRATOS sonda AN-ISE Nº 2, en la EDAR Arroyo Culebro Cuenca Baja.</t>
  </si>
  <si>
    <t>Verificación anual de ANALIZADOR DE AMONIO Y NITRATOS sonda AN-ISE Nº 3, en la EDAR Arroyo Culebro Cuenca Baja.</t>
  </si>
  <si>
    <t>Verificación anual de ANALIZADOR DE AMONIO Y NITRATOS sonda AN-ISE Nº 4, en la EDAR Arroyo Culebro Cuenca Baja.</t>
  </si>
  <si>
    <t>Verificación anual de ANALIZADOR DE AMONIO Y NITRATOS sonda AN-ISE Nº 5, en la EDAR Arroyo Culebro Cuenca Baja.</t>
  </si>
  <si>
    <t>Verificación anual de ANALIZADOR DE AMONIO Y NITRATOS sonda AN-ISE Nº 6, en la EDAR Arroyo Culebro Cuenca Baja.</t>
  </si>
  <si>
    <t>Verificación anual de ANALIZADOR DE AMONIO Y NITRATOS sonda AN-ISE Nº 7, en la EDAR Arroyo Culebro Cuenca Baja.</t>
  </si>
  <si>
    <t>Verificación anual de ANALIZADOR DE AMONIO Y NITRATOS sonda AN-ISE Nº 8, en la EDAR Arroyo Culebro Cuenca Baja.</t>
  </si>
  <si>
    <t>Verificación semestral de ANALIZADOR DE AMONIO E+H CA80AM CASETA MINERVA EFLUENTE, en la EDAR Arroyo Culebro Cuenca Baja.</t>
  </si>
  <si>
    <t>Verificación semestral de ANALIZADOR DE AMONIO E+H CA80AM Y SISTEMA PREPARACIÓN MUESTRAS E+H CAT820, en la EDAR Arroyo Culebro Cuenca Baja.</t>
  </si>
  <si>
    <t>Verificación trimestral de ANALIZADOR DE AMONIO HACH LANGE AMTAX BIOLÓGICOS 1-2, en la EDAR Arroyo Culebro Cuenca Baja.</t>
  </si>
  <si>
    <t>Verificación trimestral de ANALIZADOR DE AMONIO HACH LANGE AMTAX BIOLÓGICOS 3-4, en la EDAR Arroyo Culebro Cuenca Baja.</t>
  </si>
  <si>
    <t>Verificación trimestral de ANALIZADOR DE AMONIO HACH LANGE AMTAX BIOLÓGICOS 5-6, en la EDAR Arroyo Culebro Cuenca Baja.</t>
  </si>
  <si>
    <t>Verificación trimestral de ANALIZADOR DE AMONIO HACH LANGE AMTAX BIOLÓGICOS 7-8, en la EDAR Arroyo Culebro Cuenca Baja.</t>
  </si>
  <si>
    <t>Verificación trimestral de SISTEMA PREPARACIÓN MUESTRAS HACH LANGE FILTRAX BIOLÓGICO 1, en la EDAR Arroyo Culebro Cuenca Baja.</t>
  </si>
  <si>
    <t>Verificación trimestral de SISTEMA PREPARACIÓN MUESTRAS HACH LANGE FILTRAX BIOLÓGICO 2, en la EDAR Arroyo Culebro Cuenca Baja.</t>
  </si>
  <si>
    <t>Verificación trimestral de SISTEMA PREPARACIÓN MUESTRAS HACH LANGE FILTRAX BIOLÓGICO 3, en la EDAR Arroyo Culebro Cuenca Baja.</t>
  </si>
  <si>
    <t>Verificación trimestral de SISTEMA PREPARACIÓN MUESTRAS HACH LANGE FILTRAX BIOLÓGICO 4, en la EDAR Arroyo Culebro Cuenca Baja.</t>
  </si>
  <si>
    <t>Verificación trimestral de SISTEMA PREPARACIÓN MUESTRAS HACH LANGE FILTRAX BIOLÓGICO 5, en la EDAR Arroyo Culebro Cuenca Baja.</t>
  </si>
  <si>
    <t>Verificación trimestral de SISTEMA PREPARACIÓN MUESTRAS HACH LANGE FILTRAX BIOLÓGICO 6, en la EDAR Arroyo Culebro Cuenca Baja.</t>
  </si>
  <si>
    <t>Verificación trimestral de SISTEMA PREPARACIÓN MUESTRAS HACH LANGE FILTRAX BIOLÓGICO 7, en la EDAR Arroyo Culebro Cuenca Baja.</t>
  </si>
  <si>
    <t>Verificación trimestral de SISTEMA PREPARACIÓN MUESTRAS HACH LANGE FILTRAX BIOLÓGICO 8, en la EDAR Arroyo Culebro Cuenca Baja.</t>
  </si>
  <si>
    <t>Mantenimiento trimestral del sistema de medición Phosphax del ANALIZADOR DE ORTOFOSFATOS CASETA MINERVA EFLUENTE, en la EDAR Arroyo Culebro Cuenca Baja.</t>
  </si>
  <si>
    <t>Mantenimiento trimestral del sistema de medición Phosphax del ANALIZADOR DE ORTOFOSFATOS, en la EDAR Arroyo Culebro Cuenca Baja.</t>
  </si>
  <si>
    <t>Verificación trimestral de SISTEMA PREPARACIÓN MUESTRAS HACH LANGE FILTRAX REPARTO DECANTADORES 1/2/5/6, en la EDAR Arroyo Culebro Cuenca Baja.</t>
  </si>
  <si>
    <t>Verificación trimestral de SISTEMA PREPARACIÓN MUESTRAS HACH LANGE FILTRAX REPARTO DECANTADORES 3/4/7/8, en la EDAR Arroyo Culebro Cuenca Baja.</t>
  </si>
  <si>
    <t>Verificación bienal de medidor de nivel, en la EDAR Arroyo Culebro Cuenca Baja. NIVEL TRATAMIENTO ALIVIADOS Nº1.</t>
  </si>
  <si>
    <t>Verificación bienal de medidor de nivel, en la EDAR Arroyo Culebro Cuenca Baja. NIVEL TRATAMIENTO ALIVIADOS Nº2.</t>
  </si>
  <si>
    <t>Verificación bienal de medidor de nivel, en la EDAR Arroyo Culebro Cuenca Baja. NIVEL ALIVIADERO PLANTA.</t>
  </si>
  <si>
    <t>Verificación bienal de medidor de nivel, en la EDAR Arroyo Culebro Cuenca Baja. NIVEL POZO DE BOMBEO A.</t>
  </si>
  <si>
    <t>Verificación bienal de medidor de nivel, en la EDAR Arroyo Culebro Cuenca Baja. NIVEL POZO DE BOMBEO B.</t>
  </si>
  <si>
    <t>Verificación bienal de medidor de nivel, en la EDAR Arroyo Culebro Cuenca Baja. NIVEL ANTERIOR AL TAMIZ DE FINOS CANAL Nº 1.</t>
  </si>
  <si>
    <t>Verificación bienal de medidor de nivel, en la EDAR Arroyo Culebro Cuenca Baja. NIVEL POSTERIOR AL TAMIZ DE FINOS CANAL Nº 1.</t>
  </si>
  <si>
    <t>Verificación bienal de medidor de nivel, en la EDAR Arroyo Culebro Cuenca Baja. NIVEL ANTERIOR AL TAMIZ DE FINOS CANAL Nº 2.</t>
  </si>
  <si>
    <t>Verificación bienal de medidor de nivel, en la EDAR Arroyo Culebro Cuenca Baja. NIVEL POSTERIOR AL TAMIZ DE FINOS CANAL Nº 2.</t>
  </si>
  <si>
    <t>Verificación bienal de medidor de nivel, en la EDAR Arroyo Culebro Cuenca Baja. NIVEL ANTERIOR AL TAMIZ DE FINOS CANAL Nº 3.</t>
  </si>
  <si>
    <t>Verificación bienal de medidor de nivel, en la EDAR Arroyo Culebro Cuenca Baja. NIVEL POSTERIOR AL TAMIZ DE FINOS CANAL Nº 3.</t>
  </si>
  <si>
    <t>Verificación bienal de medidor de nivel, en la EDAR Arroyo Culebro Cuenca Baja. NIVEL ANTERIOR AL TAMIZ DE FINOS CANAL Nº 4.</t>
  </si>
  <si>
    <t>Verificación bienal de medidor de nivel, en la EDAR Arroyo Culebro Cuenca Baja. NIVEL POSTERIOR AL TAMIZ DE FINOS CANAL Nº 4.</t>
  </si>
  <si>
    <t>Verificación bienal de medidor de nivel, en la EDAR Arroyo Culebro Cuenca Baja. NIVEL ANTERIOR AL TAMIZ DE FINOS CANAL Nº 5.</t>
  </si>
  <si>
    <t>Verificación bienal de medidor de nivel, en la EDAR Arroyo Culebro Cuenca Baja. NIVEL POSTERIOR AL TAMIZ DE FINOS CANAL Nº 5.</t>
  </si>
  <si>
    <t>Verificación bienal de medidor de nivel, en la EDAR Arroyo Culebro Cuenca Baja. NIVEL ANTERIOR AL TAMIZ DE FINOS CANAL Nº 6.</t>
  </si>
  <si>
    <t>Verificación bienal de medidor de nivel, en la EDAR Arroyo Culebro Cuenca Baja. NIVEL POSTERIOR AL TAMIZ DE FINOS CANAL Nº 6.</t>
  </si>
  <si>
    <t>Verificación bienal de medidor de nivel, en la EDAR Arroyo Culebro Cuenca Baja. ARQUETA DE GRASAS</t>
  </si>
  <si>
    <t>Verificación bienal de medidor de nivel, en la EDAR Arroyo Culebro Cuenca Baja. NIVEL ALIVIO TANQUE DE TORMENTAS Nº1.</t>
  </si>
  <si>
    <t>Verificación bienal de medidor de nivel, en la EDAR Arroyo Culebro Cuenca Baja. NIVEL ALIVIO TANQUE DE TORMENTAS Nº2.</t>
  </si>
  <si>
    <t>Verificación bienal de medidor de nivel, en la EDAR Arroyo Culebro Cuenca Baja. ARQUETA DE VACIADOS 1ª ETAPA</t>
  </si>
  <si>
    <t>Verificación bienal de medidor de nivel, en la EDAR Arroyo Culebro Cuenca Baja. TAMIZ FANGO PRIMARIO Nº1</t>
  </si>
  <si>
    <t>Verificación bienal de medidor de nivel, en la EDAR Arroyo Culebro Cuenca Baja. TAMIZ FANGO PRIMARIO Nº2</t>
  </si>
  <si>
    <t>Verificación bienal de medidor de nivel, en la EDAR Arroyo Culebro Cuenca Baja. NIVEL DEPÓSITO HOMOGENEIZACIÓN.</t>
  </si>
  <si>
    <t>Verificación bienal de medidor de nivel, en la EDAR Arroyo Culebro Cuenca Baja. NIVEL DEPÓSITO TAMPÓN.</t>
  </si>
  <si>
    <t>Verificación bienal de medidor de nivel, en la EDAR Arroyo Culebro Cuenca Baja. BOMBEO VÓMITOS DIGESTORES Nº1/2/6.</t>
  </si>
  <si>
    <t>Verificación bienal de medidor de nivel, en la EDAR Arroyo Culebro Cuenca Baja. BOMBEO VÓMITOS DIGESTORES Nº3/4/5.</t>
  </si>
  <si>
    <t>Verificación bienal de medidor de nivel, en la EDAR Arroyo Culebro Cuenca Baja. NIVEL SILO FANGOS Nº 1.</t>
  </si>
  <si>
    <t>Verificación bienal de medidor de nivel, en la EDAR Arroyo Culebro Cuenca Baja. NIVEL SILO FANGOS Nº 2.</t>
  </si>
  <si>
    <t>Verificación bienal de medidor de nivel, en la EDAR Arroyo Culebro Cuenca Baja. GASOMETRO Nº 1.</t>
  </si>
  <si>
    <t>Verificación bienal de medidor de nivel, en la EDAR Arroyo Culebro Cuenca Baja. GASOMETRO Nº 2.</t>
  </si>
  <si>
    <t>Verificación bienal de medidor de nivel, en la EDAR Arroyo Culebro Cuenca Baja. GASOMETRO Nº 3.</t>
  </si>
  <si>
    <t>Verificación bienal de medidor de nivel, en la EDAR Arroyo Culebro Cuenca Baja. GASOMETRO Nº 4.</t>
  </si>
  <si>
    <t>ME-CB-152</t>
  </si>
  <si>
    <t>ME-CB-153</t>
  </si>
  <si>
    <t>ME-CB-154</t>
  </si>
  <si>
    <t>ME-CB-155</t>
  </si>
  <si>
    <t>ME-CB-156</t>
  </si>
  <si>
    <t>ME-CB-157</t>
  </si>
  <si>
    <t>ME-CB-158</t>
  </si>
  <si>
    <t>ME-CB-159</t>
  </si>
  <si>
    <t>ME-CB-160</t>
  </si>
  <si>
    <t>ME-CB-161</t>
  </si>
  <si>
    <t>ME-CB-162</t>
  </si>
  <si>
    <t>ME-CB-163</t>
  </si>
  <si>
    <t>ME-CB-164</t>
  </si>
  <si>
    <t>ME-CB-165</t>
  </si>
  <si>
    <t>ME-CB-166</t>
  </si>
  <si>
    <t>ME-CB-167</t>
  </si>
  <si>
    <t>ME-CB-168</t>
  </si>
  <si>
    <t>ME-CB-169</t>
  </si>
  <si>
    <t>ME-CB-170</t>
  </si>
  <si>
    <t>ME-CB-171</t>
  </si>
  <si>
    <t>ME-CB-172</t>
  </si>
  <si>
    <t>ME-CB-173</t>
  </si>
  <si>
    <t>ME-CB-174</t>
  </si>
  <si>
    <t>ME-CB-175</t>
  </si>
  <si>
    <t>ME-CB-176</t>
  </si>
  <si>
    <t>ME-CB-177</t>
  </si>
  <si>
    <t>ME-CB-178</t>
  </si>
  <si>
    <t>ME-CB-179</t>
  </si>
  <si>
    <t>ME-CB-180</t>
  </si>
  <si>
    <t>ME-CB-181</t>
  </si>
  <si>
    <t>ME-CB-182</t>
  </si>
  <si>
    <t>ME-CB-183</t>
  </si>
  <si>
    <t>ME-CB-184</t>
  </si>
  <si>
    <t>ME-CB-185</t>
  </si>
  <si>
    <t>ME-CB-186</t>
  </si>
  <si>
    <t>ME-CB-187</t>
  </si>
  <si>
    <t>ME-CB-188</t>
  </si>
  <si>
    <t>ME-CB-189</t>
  </si>
  <si>
    <t>ME-CB-190</t>
  </si>
  <si>
    <t>Verificación bienal de medidor de caudal, en la EDAR Arroyo Culebro Cuenca Baja. CAUDAL PARSHALL.</t>
  </si>
  <si>
    <t>ME-CB-191</t>
  </si>
  <si>
    <t>Verificación bienal de medidor de caudal, en la EDAR Arroyo Culebro Cuenca Baja. CAUDAL DERIVADO SALIDA PRETRATAMIENTO (EXCESOS).</t>
  </si>
  <si>
    <t>ME-CB-192</t>
  </si>
  <si>
    <t>ME-CB-193</t>
  </si>
  <si>
    <t>ME-CB-194</t>
  </si>
  <si>
    <t>ME-CB-195</t>
  </si>
  <si>
    <t>ME-CB-196</t>
  </si>
  <si>
    <t>ME-CB-197</t>
  </si>
  <si>
    <t>ME-CB-198</t>
  </si>
  <si>
    <t>Verificación semestral de CENTRAL FUGAS CALDERAS, en la EDAR Arroyo Culebro Cuenca Baja.</t>
  </si>
  <si>
    <t>ME-CB-199</t>
  </si>
  <si>
    <t>Verificación semestral de CENTRAL FUGAS MOTOGENERACION, en la EDAR Arroyo Culebro Cuenca Baja.</t>
  </si>
  <si>
    <t>ME-CB-200</t>
  </si>
  <si>
    <t>Verificación anual de DETECTOR DE GASES MULTIPARAMÉTRICO PORTÁTIL , en la EDAR Arroyo Culebro Cuenca Baja.</t>
  </si>
  <si>
    <t>ME-CB-201</t>
  </si>
  <si>
    <t>ME-CB-202</t>
  </si>
  <si>
    <t>ME-CB-203</t>
  </si>
  <si>
    <t>ME-CB-204</t>
  </si>
  <si>
    <t>Revisión por OCA de LÍNEAS ELÉCTRICAS Y SUBTERRÁNEAS de AT, 45 kV SUBESTACIÓN en la EDAR Arroyo Culebro Cuenca Baja.</t>
  </si>
  <si>
    <t>Revisión por OCA de LÍNEAS ELÉCTRICAS Y SUBTERRÁNEAS de AT, 6 kV SUBESTACIÓN/PRETRATAMIENTO en la EDAR Arroyo Culebro Cuenca Baja.</t>
  </si>
  <si>
    <t>Revisión por OCA de LÍNEAS ELÉCTRICAS Y SUBTERRÁNEAS de AT, 6 kV SUBESTACIÓN/BIOLÓGICO en la EDAR Arroyo Culebro Cuenca Baja.</t>
  </si>
  <si>
    <t>Revisión por OCA de LÍNEAS ELÉCTRICAS Y SUBTERRÁNEAS de AT, 6 kV SUBESTACIÓN/DESINFECCIÓN-SERVICIOS en la EDAR Arroyo Culebro Cuenca Baja.</t>
  </si>
  <si>
    <t>Revisión por OCA de LÍNEAS ELÉCTRICAS Y SUBTERRÁNEAS de AT, BIOLÓGICO/CELDAS TURBOS en la EDAR Arroyo Culebro Cuenca Baja.</t>
  </si>
  <si>
    <t>Revisión por OCA de LÍNEAS ELÉCTRICAS Y SUBTERRÁNEAS de AT, PRETRATAMIENTO/FANGOS en la EDAR Arroyo Culebro Cuenca Baja.</t>
  </si>
  <si>
    <t>Revisión por OCA de CENTROS DE TRANSFORMACIÓN Y CENTROS DE SECCIONAMIENTO de AT SUBESTACIÓN, en la EDAR Arroyo Culebro Cuenca Baja.</t>
  </si>
  <si>
    <t>Revisión por OCA de CENTROS DE TRANSFORMACIÓN Y CENTROS DE SECCIONAMIENTO de AT PRETRATAMIENTO, en la EDAR Arroyo Culebro Cuenca Baja.</t>
  </si>
  <si>
    <t>Revisión por OCA de CENTROS DE TRANSFORMACIÓN Y CENTROS DE SECCIONAMIENTO de AT BIOLÓGICO, en la EDAR Arroyo Culebro Cuenca Baja.</t>
  </si>
  <si>
    <t>Revisión por OCA de CENTROS DE TRANSFORMACIÓN Y CENTROS DE SECCIONAMIENTO de AT FANGOS, en la EDAR Arroyo Culebro Cuenca Baja.</t>
  </si>
  <si>
    <t>Revisión por OCA de CENTROS DE TRANSFORMACIÓN Y CENTROS DE SECCIONAMIENTO de AT DESINFECCIÓN/SERVICIOS, en la EDAR Arroyo Culebro Cuenca Baja.</t>
  </si>
  <si>
    <t>Revisión anual por empresa mantenedora de LÍNEAS ELÉCTRICAS Y SUBTERRÁNEAS de AT, 45 kV SUBESTACIÓN en la EDAR Arroyo Culebro Cuenca Baja.</t>
  </si>
  <si>
    <t>Revisión anual por empresa mantenedora de LÍNEAS ELÉCTRICAS Y SUBTERRÁNEAS de AT, 6 kV SUBESTACIÓN/PRETRATAMIENTO en la EDAR Arroyo Culebro Cuenca Baja.</t>
  </si>
  <si>
    <t>Revisión anual por empresa mantenedora de LÍNEAS ELÉCTRICAS Y SUBTERRÁNEAS de AT, 6 kV SUBESTACIÓN/BIOLÓGICO en la EDAR Arroyo Culebro Cuenca Baja.</t>
  </si>
  <si>
    <t>Revisión anual por empresa mantenedora de LÍNEAS ELÉCTRICAS Y SUBTERRÁNEAS de AT, 6 kV SUBESTACIÓN/DESINFECCIÓN-SERVICIOS en la EDAR Arroyo Culebro Cuenca Baja.</t>
  </si>
  <si>
    <t>Revisión anual por empresa mantenedora de LÍNEAS ELÉCTRICAS Y SUBTERRÁNEAS de AT, BIOLÓGICO/CELDAS TURBOS en la EDAR Arroyo Culebro Cuenca Baja.</t>
  </si>
  <si>
    <t>Revisión anual por empresa mantenedora de LÍNEAS ELÉCTRICAS Y SUBTERRÁNEAS de AT, PRETRATAMIENTO/FANGOS en la EDAR Arroyo Culebro Cuenca Baja.</t>
  </si>
  <si>
    <t>Revisión anual por empresa mantenedora de CENTROS DE TRANSFORMACIÓN Y CENTROS DE SECCIONAMIENTO de AT SUBESTACIÓN, en la EDAR Arroyo Culebro Cuenca Baja.</t>
  </si>
  <si>
    <t>Revisión anual por empresa mantenedora de CENTROS DE TRANSFORMACIÓN Y CENTROS DE SECCIONAMIENTO de AT PRETRATAMIENTO, en la EDAR Arroyo Culebro Cuenca Baja.</t>
  </si>
  <si>
    <t>Revisión anual por empresa mantenedora de CENTROS DE TRANSFORMACIÓN Y CENTROS DE SECCIONAMIENTO de AT BIOLÓGICO, en la EDAR Arroyo Culebro Cuenca Baja.</t>
  </si>
  <si>
    <t>Revisión anual por empresa mantenedora de CENTROS DE TRANSFORMACIÓN Y CENTROS DE SECCIONAMIENTO de AT FANGOS, en la EDAR Arroyo Culebro Cuenca Baja.</t>
  </si>
  <si>
    <t>Revisión anual por empresa mantenedora de CENTROS DE TRANSFORMACIÓN Y CENTROS DE SECCIONAMIENTO de AT DESINFECCIÓN/SERVICIOS, en la EDAR Arroyo Culebro Cuenca Baja.</t>
  </si>
  <si>
    <t>Revisión por OCA de BAJA TENSIÓN (EDAR, obra aliviados, ptos recarga vehículos eléctricos, nuevo edificio vestuario), en la EDAR Arroyo Culebro Cuenca Baja.</t>
  </si>
  <si>
    <t>Revisión de equipos a presión Nivel A, en la EDAR Arroyo Culebro Cuenca Baja. VASO DE EXPANSIÓN AGUA SALA REACTIVOS</t>
  </si>
  <si>
    <t>Revisión de equipos a presión Nivel A, en la EDAR Arroyo Culebro Cuenca Baja. VASO DE EXPANSIÓN PEQUEÑO MOTOGENERADOR Nº 1 (AGUA/AIRE).</t>
  </si>
  <si>
    <t>Revisión de equipos a presión Nivel A, en la EDAR Arroyo Culebro Cuenca Baja. VASO DE EXPANSIÓN PEQUEÑO MOTOGENERADOR Nº 2 (AGUA/AIRE).</t>
  </si>
  <si>
    <t>Revisión de equipos a presión Nivel A, en la EDAR Arroyo Culebro Cuenca Baja. VASO DE EXPANSIÓN PEQUEÑO MOTOGENERADOR Nº 3 (AGUA/AIRE).</t>
  </si>
  <si>
    <t>Revisión de equipos a presión Nivel A, en la EDAR Arroyo Culebro Cuenca Baja. VASO DE EXPANSIÓN GRANDE MOTOGENERADOR Nº 1 (AGUA/AIRE).</t>
  </si>
  <si>
    <t>Revisión de equipos a presión Nivel A, en la EDAR Arroyo Culebro Cuenca Baja. VASO DE EXPANSIÓN GRANDE MOTOGENERADOR Nº 2 (AGUA/AIRE).</t>
  </si>
  <si>
    <t>Revisión de equipos a presión Nivel A, en la EDAR Arroyo Culebro Cuenca Baja. VASO DE EXPANSIÓN GRANDE MOTOGENERADOR Nº 3 (AGUA/AIRE).</t>
  </si>
  <si>
    <t>Revisión de equipos a presión Nivel A, en la EDAR Arroyo Culebro Cuenca Baja. COMPRESOR AIRE TALLER</t>
  </si>
  <si>
    <t>Revisión de equipos a presión Nivel A, en la EDAR Arroyo Culebro Cuenca Baja. VASO EXPANSIÓN GRUPO PRESIÓN AGUA INDUSTRIAL TRATAMIENTO ALIVIADOS.</t>
  </si>
  <si>
    <t>Revisión de equipos a presión Nivel B, en la EDAR Arroyo Culebro Cuenca Baja. VASO DE EXPANSIÓN AGUA SALA REACTIVOS</t>
  </si>
  <si>
    <t>Revisión de equipos a presión Nivel B, en la EDAR Arroyo Culebro Cuenca Baja. VASO EXPANSIÓN GRUPO PRESIÓN AGUA INDUSTRIAL (AGUA/AIRE).</t>
  </si>
  <si>
    <t>Revisión de equipos a presión Nivel B, en la EDAR Arroyo Culebro Cuenca Baja. COMPRESOR AIRE TALLER</t>
  </si>
  <si>
    <t>Revisión de equipos a presión Nivel B, en la EDAR Arroyo Culebro Cuenca Baja. VASO EXPANSIÓN GRUPO PRESIÓN AGUA INDUSTRIAL TRATAMIENTO ALIVIADOS.</t>
  </si>
  <si>
    <t>Revisión de equipos a presión Nivel C, en la EDAR Arroyo Culebro Cuenca Baja. VASO EXPANSIÓN AGUA SALA REACTIVOS</t>
  </si>
  <si>
    <t>Inspección visual anual por empresa especializada de los EQUIPOS DE RESPIRACIÓN AUTÓNOMOS (espaldera, máscara, regulador, botella), en la EDAR Arroyo Culebro Cuenca Baja.</t>
  </si>
  <si>
    <t>Inspección, incluida prueba de presión cada 5 años por empresa especializada de las botellas de los EQUIPOS DE RESPIRACIÓN AUTÓNOMOS, en la EDAR Arroyo Culebro Cuenca Baja.</t>
  </si>
  <si>
    <t>Revisión anual por técnico competente del APQ, en la EDAR Arroyo Culebro Cuenca Baja. DEPÓSITO DE CODIGESTIÓN.</t>
  </si>
  <si>
    <t>Revisión anual por técnico competente del APQ, en la EDAR Arroyo Culebro Cuenca Baja. DEPÓSITOS DE COPRECIPITACIÓN.</t>
  </si>
  <si>
    <t>Revisión anual por técnico competente del APQ, en la EDAR Arroyo Culebro Cuenca Baja. DEPÓSITO DE FANGOS</t>
  </si>
  <si>
    <t>Revisión por OCA a los 5 años del APQ, en la EDAR Arroyo Culebro Cuenca Baja. DEPÓSITO DE CODIGESTIÓN.</t>
  </si>
  <si>
    <t>Revisión por OCA a los 5 años del APQ, en la EDAR Arroyo Culebro Cuenca Baja. DEPÓSITOS DE COPRECIPITACIÓN.</t>
  </si>
  <si>
    <t>Revisión por OCA a los 5 años del APQ, en la EDAR Arroyo Culebro Cuenca Baja. DEPÓSITO DE FANGOS.</t>
  </si>
  <si>
    <t>Revisión anual por empresa especializada, de aparatos de elevación, en la EDAR Arroyo Culebro Cuenca Baja. POLIPASTO TRATAMIENTO ALIVIADOS.</t>
  </si>
  <si>
    <t>Revisión anual por empresa especializada, de aparatos de elevación, en la EDAR Arroyo Culebro Cuenca Baja. POLIPASTO SOPLANTES DESARENADO.</t>
  </si>
  <si>
    <t>RE-CB-082</t>
  </si>
  <si>
    <t>RE-CB-083</t>
  </si>
  <si>
    <t>RE-CB-084</t>
  </si>
  <si>
    <t>RE-CB-085</t>
  </si>
  <si>
    <t>RE-CB-086</t>
  </si>
  <si>
    <t>Revisión anual por empresa especializada, de aparatos de elevación, en la EDAR Arroyo Culebro Cuenca Baja. POLIPASTO ARQUETA FANGO PRIMARIO A</t>
  </si>
  <si>
    <t>RE-CB-087</t>
  </si>
  <si>
    <t>Revisión anual por empresa especializada, de aparatos de elevación, en la EDAR Arroyo Culebro Cuenca Baja. POLIPASTO ARQUETA FANGO PRIMARIO B</t>
  </si>
  <si>
    <t>RE-CB-088</t>
  </si>
  <si>
    <t>RE-CB-089</t>
  </si>
  <si>
    <t>RE-CB-090</t>
  </si>
  <si>
    <t>RE-CB-091</t>
  </si>
  <si>
    <t>RE-CB-092</t>
  </si>
  <si>
    <t>RE-CB-093</t>
  </si>
  <si>
    <t>RE-CB-094</t>
  </si>
  <si>
    <t>Revisión anual de CENTRALITA DE INCENDIOS por empresa especializada, en la EDAR Arroyo Culebro Cuenca Baja. EDIFICIO VESTUARIO</t>
  </si>
  <si>
    <t>RE-CB-095</t>
  </si>
  <si>
    <t>Revisión anual de CENTRALITA DE INCENDIOS por empresa especializada, en la EDAR Arroyo Culebro Cuenca Baja. EDIFICIO TRATAMIENTO ALIVIADOS</t>
  </si>
  <si>
    <t>RE-CB-096</t>
  </si>
  <si>
    <t>Revisión cada 10 años por OCA de la PROTECCIÓN CONTRA INCENDIOS, en la EDAR Arroyo Culebro Cuenca Baja.</t>
  </si>
  <si>
    <t>RE-CB-097</t>
  </si>
  <si>
    <t>Revisión quinquenal por OCA de la PROTECCIÓN CONTRA INCENDIOS, en la EDAR Arroyo Culebro Cuenca Baja. EDIFICIO VESTUARIO</t>
  </si>
  <si>
    <t>RE-CB-098</t>
  </si>
  <si>
    <t xml:space="preserve">Revisión quinquenal por OCA de la PROTECCIÓN CONTRA INCENDIOS, en la EDAR Arroyo Culebro Cuenca Baja. TRATAMIENTO ALIVIADOS </t>
  </si>
  <si>
    <t>RE-CB-099</t>
  </si>
  <si>
    <t>Mantenimiento anual de LÍNEA DE GAS. Comprobación del estado de válvulas de sobrepresión-vacío de digestores, válvulas de línea de gas, apagallamas, potes de purga y otros elementos que la componen, incluyendo reparación o sustitución de aquellos que se encuentren en mal estado, asi como la comprobacion de todos los elementos de seguridad según documento ATEX en la EDAR Arroyo Culebro Cuenca Baja.</t>
  </si>
  <si>
    <t>RE-CB-100</t>
  </si>
  <si>
    <t>RE-CB-101</t>
  </si>
  <si>
    <t>Desarrollo e implantación de Plan Sanitario de Legionella según RD 487/2022 en la EDAR Arroyo Culebro Cuenca Baja.</t>
  </si>
  <si>
    <t>RE-CB-102</t>
  </si>
  <si>
    <t>Revisión anual Plan Sanitario de Legionella según RD 487/2022 en la EDAR Arroyo Culebro Cuenca Baja.</t>
  </si>
  <si>
    <t>RE-CB-103</t>
  </si>
  <si>
    <t>Prevención y control de la LEGIONELOSIS según RD 487/2022. Limpieza y desinfección anual red ACS y AFCH por empresa autorizada, en la EDAR Arroyo Culebro Cuenca Baja.</t>
  </si>
  <si>
    <t>RE-CB-104</t>
  </si>
  <si>
    <t>Prevención y control de la LEGIONELOSIS según RD 487/2022. Limpieza y desinfección anual red agua industrial por empresa autorizada, en la EDAR Arroyo Culebro Cuenca Baja.</t>
  </si>
  <si>
    <t>RE-CB-105</t>
  </si>
  <si>
    <r>
      <t xml:space="preserve">Prevención y control de la LEGIONELOSIS según RD 487/2022. Analíticas  trimestrales </t>
    </r>
    <r>
      <rPr>
        <i/>
        <sz val="8"/>
        <rFont val="Arial"/>
        <family val="2"/>
      </rPr>
      <t>Legionella sp</t>
    </r>
    <r>
      <rPr>
        <sz val="8"/>
        <rFont val="Arial"/>
        <family val="2"/>
      </rPr>
      <t>, aerobios y hierro (4 ACS, 2 AFCH y 1 ducha lavaojos) por empresa autorizada, en la EDAR Arroyo Culebro Cuenca Baja.</t>
    </r>
  </si>
  <si>
    <t>RE-CB-106</t>
  </si>
  <si>
    <r>
      <t xml:space="preserve">Prevención y control de la LEGIONELOSIS según RD 487/2022. Analíticas  trimestrales </t>
    </r>
    <r>
      <rPr>
        <i/>
        <sz val="8"/>
        <rFont val="Arial"/>
        <family val="2"/>
      </rPr>
      <t>Legionella sp</t>
    </r>
    <r>
      <rPr>
        <sz val="8"/>
        <rFont val="Arial"/>
        <family val="2"/>
      </rPr>
      <t>, aerobios y hierro (2 agua industrial) por empresa autorizada, en la EDAR Arroyo Culebro Cuenca Baja.</t>
    </r>
  </si>
  <si>
    <t>RE-CB-107</t>
  </si>
  <si>
    <t>Formación Prevención y control de la LEGIONELOSIS operaciones Art. 18 RD 487/2022</t>
  </si>
  <si>
    <t>RE-CB-108</t>
  </si>
  <si>
    <t>RE-CB-109</t>
  </si>
  <si>
    <t>Inspección RITE cada 4 años por OC de eficiencia energética de la Instalación térmica de edificios de 12 kW &lt;Pn &gt; 70kW, en la EDAR Arroyo Culebro Cuenca Baja.</t>
  </si>
  <si>
    <t>RE-CB-110</t>
  </si>
  <si>
    <t>Control de la Inspección RITE cada 15 años según IT 4, en la EDAR Arroyo Culebro Cuenca Baja.</t>
  </si>
  <si>
    <t>RE-CB-111</t>
  </si>
  <si>
    <t>Control semestral de fugas de las instalaciones frigoríficas de CCMs pretratamiento, biológico, desinfección, fangos y deshidratación por empresa frigorista según el RD 552/2019, en la EDAR Arroyo Culebro Cuenca Baja.</t>
  </si>
  <si>
    <t>RE-CB-112</t>
  </si>
  <si>
    <t>Revisión cada 5 años de las instalaciones frigoríficas de CCMs pretratamiento, biológico, desinfección, fangos y deshidratación por empresa frigorista según RD 552/2019.</t>
  </si>
  <si>
    <t>RE-CB-113</t>
  </si>
  <si>
    <t>Revisión cada 5 años de las instalaciones frigoríficas de CCMs pretratamiento, biológico, desinfección, fangos y deshidratación por OCA según RD 552/2019.</t>
  </si>
  <si>
    <t>RE-CB-114</t>
  </si>
  <si>
    <t xml:space="preserve">Revisión semestral de puerta manual TRAFO 1 CT PRETRATAMIENTO para el cumplimiento de la norma UNE-EN 13241-1:2004 +A2:2017 (o norma que la sustituya). Elaboración y entrega de expediente técnico, informe de adecuación o de conformidad, instrucciones de uso y mantenimiento y libro de mantenimiento. </t>
  </si>
  <si>
    <t>RE-CB-115</t>
  </si>
  <si>
    <t xml:space="preserve">Revisión semestral de puerta manual TRAFO 2 CT PRETRATAMIENTO para el cumplimiento de la norma UNE-EN 13241-1:2004 +A2:2017 (o norma que la sustituya). Elaboración y entrega de expediente técnico, informe de adecuación o de conformidad, instrucciones de uso y mantenimiento y libro de mantenimiento. </t>
  </si>
  <si>
    <t>RE-CB-116</t>
  </si>
  <si>
    <t xml:space="preserve">Revisión semestral de puerta manual SOPLANTES DESARENADO para el cumplimiento de la norma UNE-EN 13241-1:2004 +A2:2017 (o norma que la sustituya). Elaboración y entrega de expediente técnico, informe de adecuación o de conformidad, instrucciones de uso y mantenimiento y libro de mantenimiento. </t>
  </si>
  <si>
    <t>RE-CB-117</t>
  </si>
  <si>
    <t xml:space="preserve">Revisión semestral de puerta manual SALA CALDERAS (FACHADA DIGESTORES) para el cumplimiento de la norma UNE-EN 13241-1:2004 +A2:2017 (o norma que la sustituya). Elaboración y entrega de expediente técnico, informe de adecuación o de conformidad, instrucciones de uso y mantenimiento y libro de mantenimiento. </t>
  </si>
  <si>
    <t>RE-CB-118</t>
  </si>
  <si>
    <t xml:space="preserve">Revisión semestral de puerta manual CCM FANGOS/MOTOGENERACIÓN para el cumplimiento de la norma UNE-EN 13241-1:2004 +A2:2017 (o norma que la sustituya). Elaboración y entrega de expediente técnico, informe de adecuación o de conformidad, instrucciones de uso y mantenimiento y libro de mantenimiento. </t>
  </si>
  <si>
    <t>RE-CB-119</t>
  </si>
  <si>
    <t xml:space="preserve">Revisión semestral de puerta manual CELDAS 6 KV CT FANGOS para el cumplimiento de la norma UNE-EN 13241-1:2004 +A2:2017 (o norma que la sustituya). Elaboración y entrega de expediente técnico, informe de adecuación o de conformidad, instrucciones de uso y mantenimiento y libro de mantenimiento. </t>
  </si>
  <si>
    <t>RE-CB-120</t>
  </si>
  <si>
    <t xml:space="preserve">Revisión semestral de puerta manual TRAFO 1 CT FANGOSpara el cumplimiento de la norma UNE-EN 13241-1:2004 +A2:2017 (o norma que la sustituya). Elaboración y entrega de expediente técnico, informe de adecuación o de conformidad, instrucciones de uso y mantenimiento y libro de mantenimiento. </t>
  </si>
  <si>
    <t>RE-CB-121</t>
  </si>
  <si>
    <t xml:space="preserve">Revisión semestral de puerta manual TRAFO 2 CT FANGOS para el cumplimiento de la norma UNE-EN 13241-1:2004 +A2:2017 (o norma que la sustituya). Elaboración y entrega de expediente técnico, informe de adecuación o de conformidad, instrucciones de uso y mantenimiento y libro de mantenimiento. </t>
  </si>
  <si>
    <t>RE-CB-122</t>
  </si>
  <si>
    <t xml:space="preserve">Revisión semestral de puerta manual SOPLANTES MOTOGENERACIÓN para el cumplimiento de la norma UNE-EN 13241-1:2004 +A2:2017 (o norma que la sustituya). Elaboración y entrega de expediente técnico, informe de adecuación o de conformidad, instrucciones de uso y mantenimiento y libro de mantenimiento. </t>
  </si>
  <si>
    <t>RE-CB-123</t>
  </si>
  <si>
    <t xml:space="preserve">Revisión semestral de puerta manual CCM BIOLÓGICO para el cumplimiento de la norma UNE-EN 13241-1:2004 +A2:2017 (o norma que la sustituya). Elaboración y entrega de expediente técnico, informe de adecuación o de conformidad, instrucciones de uso y mantenimiento y libro de mantenimiento. </t>
  </si>
  <si>
    <t>RE-CB-124</t>
  </si>
  <si>
    <t xml:space="preserve">Revisión semestral de puerta manual TRAFO 1 SUBESTACIÓN para el cumplimiento de la norma UNE-EN 13241-1:2004 +A2:2017 (o norma que la sustituya). Elaboración y entrega de expediente técnico, informe de adecuación o de conformidad, instrucciones de uso y mantenimiento y libro de mantenimiento. </t>
  </si>
  <si>
    <t>RE-CB-125</t>
  </si>
  <si>
    <t xml:space="preserve">Revisión semestral de puerta manual TRAFO 2 SUBESTACIÓN para el cumplimiento de la norma UNE-EN 13241-1:2004 +A2:2017 (o norma que la sustituya). Elaboración y entrega de expediente técnico, informe de adecuación o de conformidad, instrucciones de uso y mantenimiento y libro de mantenimiento. </t>
  </si>
  <si>
    <t>RE-CB-126</t>
  </si>
  <si>
    <t xml:space="preserve">Revisión semestral de puerta manual CELDAS 45/6 kV SUBESTACIÓN para el cumplimiento de la norma UNE-EN 13241-1:2004 +A2:2017 (o norma que la sustituya). Elaboración y entrega de expediente técnico, informe de adecuación o de conformidad, instrucciones de uso y mantenimiento y libro de mantenimiento. </t>
  </si>
  <si>
    <t>RE-CB-127</t>
  </si>
  <si>
    <t>Revisión semestral de puerta motorizada SALA POLIELECTROLITO para el cumplimiento de la norma UNE-EN 13241-1:2004 +A2:2017 (o norma que la sustituya). Elaboración y entrega de expediente técnico, informe de adecuación o de conformidad, instrucciones de uso y mantenimiento y libro de mantenimiento</t>
  </si>
  <si>
    <t>RE-CB-128</t>
  </si>
  <si>
    <t>Revisión semestral de puerta motorizada CCM 3.2 DESHIDRATACIÓN para el cumplimiento de la norma UNE-EN 13241-1:2004 +A2:2017 (o norma que la sustituya). Elaboración y entrega de expediente técnico, informe de adecuación o de conformidad, instrucciones de uso y mantenimiento y libro de mantenimiento</t>
  </si>
  <si>
    <t>RE-CB-129</t>
  </si>
  <si>
    <t>Revisión semestral de puerta motorizada MOTOGENERACIÓN para el cumplimiento de la norma UNE-EN 13241-1:2004 +A2:2017 (o norma que la sustituya). Elaboración y entrega de expediente técnico, informe de adecuación o de conformidad, instrucciones de uso y mantenimiento y libro de mantenimiento</t>
  </si>
  <si>
    <t>RE-CB-130</t>
  </si>
  <si>
    <t>Revisión semestral de puerta motorizada BOMBAS FANGO DESHIDRATADOS A SILOS para el cumplimiento de la norma UNE-EN 13241-1:2004 +A2:2017 (o norma que la sustituya). Elaboración y entrega de expediente técnico, informe de adecuación o de conformidad, instrucciones de uso y mantenimiento y libro de mantenimiento</t>
  </si>
  <si>
    <t>RE-CB-131</t>
  </si>
  <si>
    <t>Revisión semestral de puerta motorizada TURBOCOMPRESORES para el cumplimiento de la norma UNE-EN 13241-1:2004 +A2:2017 (o norma que la sustituya). Elaboración y entrega de expediente técnico, informe de adecuación o de conformidad, instrucciones de uso y mantenimiento y libro de mantenimiento</t>
  </si>
  <si>
    <t>RE-CB-132</t>
  </si>
  <si>
    <t>Revisión semestral de puerta motorizada ALMACÉN para el cumplimiento de la norma UNE-EN 13241-1:2004 +A2:2017 (o norma que la sustituya). Elaboración y entrega de expediente técnico, informe de adecuación o de conformidad, instrucciones de uso y mantenimiento y libro de mantenimiento</t>
  </si>
  <si>
    <t>RE-CB-133</t>
  </si>
  <si>
    <t>Revisión semestral de puerta motorizada TALLER para el cumplimiento de la norma UNE-EN 13241-1:2004 +A2:2017 (o norma que la sustituya). Elaboración y entrega de expediente técnico, informe de adecuación o de conformidad, instrucciones de uso y mantenimiento y libro de mantenimiento</t>
  </si>
  <si>
    <t>RE-CB-134</t>
  </si>
  <si>
    <t>Revisión semestral de puerta motorizada ALMACÉN EXPLOTACIÓN para el cumplimiento de la norma UNE-EN 13241-1:2004 +A2:2017 (o norma que la sustituya). Elaboración y entrega de expediente técnico, informe de adecuación o de conformidad, instrucciones de uso y mantenimiento y libro de mantenimiento</t>
  </si>
  <si>
    <t>RE-CB-135</t>
  </si>
  <si>
    <t>Revisión semestral de puerta motorizada TALLER ELÉCTRICO para el cumplimiento de la norma UNE-EN 13241-1:2004 +A2:2017 (o norma que la sustituya). Elaboración y entrega de expediente técnico, informe de adecuación o de conformidad, instrucciones de uso y mantenimiento y libro de mantenimiento</t>
  </si>
  <si>
    <t>RE-CB-136</t>
  </si>
  <si>
    <t>Revisión semestral de puerta motorizada ACCESO VEHÍCULOS EDAR para el cumplimiento de la norma UNE-EN 13241-1:2004 +A2:2017 (o norma que la sustituya). Elaboración y entrega de expediente técnico, informe de adecuación o de conformidad, instrucciones de uso y mantenimiento y libro de mantenimiento</t>
  </si>
  <si>
    <t>RE-CB-137</t>
  </si>
  <si>
    <t>Revisión anual de punto de anclaje por empresa especializada</t>
  </si>
  <si>
    <t>RE-CB-138</t>
  </si>
  <si>
    <t>Revisión anual línea de vida por empresa especializada</t>
  </si>
  <si>
    <t>RE-CB-139</t>
  </si>
  <si>
    <t>RE-CB-081</t>
  </si>
  <si>
    <t>Limpieza y mantenimiento según especificaciones de Pliego de REJA MUY GRUESOS POZO GRUESOS A, en la EDAR Arroyo Culebro Cuenca Baja.</t>
  </si>
  <si>
    <t>Limpieza y mantenimiento según especificaciones de Pliego de REJA MUY GRUESOS POZO GRUESOS B, en la EDAR Arroyo Culebro Cuenca Baja.</t>
  </si>
  <si>
    <t>Vaciado, limpieza y mantenimiento según especificaciones de Pliego del POZO BOMBEO AGUA BRUTA A, en la EDAR Arroyo Culebro Cuenca Baja.</t>
  </si>
  <si>
    <t>Vaciado, limpieza y mantenimiento según especificaciones de Pliego del POZO BOMBEO AGUA BRUTA B, en la EDAR Arroyo Culebro Cuenca Baja.</t>
  </si>
  <si>
    <t>Vaciado, limpieza y mantenimiento según especificaciones de Pliego del DEPÓSITO HOMOGENEIZACIÓN, en la EDAR Arroyo Culebro Cuenca Baja.</t>
  </si>
  <si>
    <t>Limpieza de toda la superficie exterior de GASÓMETRO Nº 1 haciendo especial incidencia en la cúpula superior, en la EDAR Arroyo Culebro Cuenca Baja.</t>
  </si>
  <si>
    <t>Limpieza de toda la superficie exterior de GASÓMETRO Nº 2 haciendo especial incidencia en la cúpula superior, en la EDAR Arroyo Culebro Cuenca Baja.</t>
  </si>
  <si>
    <t>Limpieza de toda la superficie exterior de GASÓMETRO Nº 3 haciendo especial incidencia en la cúpula superior, en la EDAR Arroyo Culebro Cuenca Baja.</t>
  </si>
  <si>
    <t>Limpieza de toda la superficie exterior de GASÓMETRO Nº 4 haciendo especial incidencia en la cúpula superior, en la EDAR Arroyo Culebro Cuenca Baja.</t>
  </si>
  <si>
    <t>Revisión bienal por empresa especializada de la instalación completa de PARARRAYOS (6 ud), en la EDAR Arroyo Culebro Cuenca Baja.</t>
  </si>
  <si>
    <t>Limpieza bienal difusores de membrana según especificaciones de Pliego del REACTOR BIOLÓGICO Nº 1 ETAPA B, en la EDAR Arroyo Culebro Cuenca Baja.</t>
  </si>
  <si>
    <t>Limpieza bienal difusores de membrana según especificaciones de Pliego del REACTOR BIOLÓGICO Nº 2 ETAPA B, en la EDAR Arroyo Culebro Cuenca Baja.</t>
  </si>
  <si>
    <t>Limpieza bienal difusores de membrana según especificaciones de Pliego del REACTOR BIOLÓGICO Nº 3 ETAPA B, en la EDAR Arroyo Culebro Cuenca Baja.</t>
  </si>
  <si>
    <t>Limpieza bienal difusores de membrana según especificaciones de Pliego del REACTOR BIOLÓGICO Nº 4 ETAPA B, en la EDAR Arroyo Culebro Cuenca Baja.</t>
  </si>
  <si>
    <t>Limpieza bienal difusores de membrana según especificaciones de Pliego del REACTOR BIOLÓGICO Nº 5 ETAPA B, en la EDAR Arroyo Culebro Cuenca Baja.</t>
  </si>
  <si>
    <t>Limpieza bienal difusores de membrana según especificaciones de Pliego del REACTOR BIOLÓGICO Nº 6 ETAPA B, en la EDAR Arroyo Culebro Cuenca Baja.</t>
  </si>
  <si>
    <t>Limpieza bienal difusores de membrana según especificaciones de Pliego del REACTOR BIOLÓGICO Nº 7 ETAPA B, en la EDAR Arroyo Culebro Cuenca Baja.</t>
  </si>
  <si>
    <t>Limpieza bienal difusores de membrana según especificaciones de Pliego del REACTOR BIOLÓGICO Nº 8 ETAPA B, en la EDAR Arroyo Culebro Cuenca Baja.</t>
  </si>
  <si>
    <t>Mantenimiento anual DESFIBRILADOR según especificaciones de Pliego, en la EDAR Arroyo Culebro Cuenca Baja</t>
  </si>
  <si>
    <t>Formación inicial RCP/SVB y uso DESFIBRILADOR (10 personas)</t>
  </si>
  <si>
    <t>Mantenimiento semestral de sistemas y CÁMARAS DE SEGURIDAD según especificaciones de Pliego, en la EDAR Arroyo Culebro Cuenca Baja</t>
  </si>
  <si>
    <t>Mantenimiento anual FIBRA ÓPTICA según especificaciones de Pliego, en la EDAR Arroyo Culebro Cuenca Baja</t>
  </si>
  <si>
    <t>RENOVACIÓN EQUIPAMIENTO LABORATORIO</t>
  </si>
  <si>
    <t>Estufa de desecación y esterilización J.P. SELECTA CONTERM 36 litros (ref. 2000251)</t>
  </si>
  <si>
    <t>Espectrofotómetro DR3900</t>
  </si>
  <si>
    <t>Centrífuga UNICEN 21 con rotor oscilante P/4 tubos 100 ml RT y juego 4 adaptadores P/tubos 100 ml</t>
  </si>
  <si>
    <t xml:space="preserve">CÓDIGO </t>
  </si>
  <si>
    <t>UD</t>
  </si>
  <si>
    <t>DESCRIPCIÓN</t>
  </si>
  <si>
    <t>CB-01</t>
  </si>
  <si>
    <t>CB-01-1</t>
  </si>
  <si>
    <t>CB-01-2</t>
  </si>
  <si>
    <t>CB-01-3</t>
  </si>
  <si>
    <t>CB-02</t>
  </si>
  <si>
    <t>MEJORA AGITACIÓN DOSIFICACIÓN CLORURO FÉRRICO DECANTADORES SECUNDARIOS  3/4/7/8</t>
  </si>
  <si>
    <t>CB-02-1</t>
  </si>
  <si>
    <t>Agitador vertical TIMSA TR-10 01 C 04 3P/30.6 con motor 4 kW</t>
  </si>
  <si>
    <t>CB-02-2</t>
  </si>
  <si>
    <t>Instalación mecánica</t>
  </si>
  <si>
    <t>CB-02-3</t>
  </si>
  <si>
    <t>Instalación eléctrica: mangueras eléctricas fuerza y señal, canalización, cubículo, botonera</t>
  </si>
  <si>
    <t>CB-02-4</t>
  </si>
  <si>
    <t>Integración SCADA</t>
  </si>
  <si>
    <t>CB-03</t>
  </si>
  <si>
    <t>MEJORA AGITACIÓN REACTORES BIOLÓGICOS 4/6/7</t>
  </si>
  <si>
    <t>CB-03-1</t>
  </si>
  <si>
    <t>Agitador SULZER RW6521-A50/12STD-400/50 de 5 kW para zonas anaerobias incluido modulo de supervisión humedad/temperatura y tubo guía en acero galvanizado</t>
  </si>
  <si>
    <t>CB-03-2</t>
  </si>
  <si>
    <t>Desmontaje equipos existentes e instalación mecánica agitadores y tubos guía</t>
  </si>
  <si>
    <t>CB-03-3</t>
  </si>
  <si>
    <t>Acelerador de flujo SULZER SB2222-A30/4STD-380_415/50-42 de 3 kW para zonas anóxicas y facultativas incluido modulo de supervisión humedad/temperatura, pedestal de hormigón, tubo guía en AISI-304 y sistema de elevación 320 kg</t>
  </si>
  <si>
    <t>CB-03-4</t>
  </si>
  <si>
    <t>Plataforma de acceso a acelerador de flujo en AISI-304</t>
  </si>
  <si>
    <t>CB-03-5</t>
  </si>
  <si>
    <t>Modificación parrilla difusores zona facultativa</t>
  </si>
  <si>
    <t>CB-03-6</t>
  </si>
  <si>
    <t xml:space="preserve">Desmontaje equipos existentes </t>
  </si>
  <si>
    <t>CB-03-7</t>
  </si>
  <si>
    <t>Instalación mecánica aceleradores, pedestales hormigón, tubos guía y sistema de elevación</t>
  </si>
  <si>
    <t>CB-03-8</t>
  </si>
  <si>
    <t>Instalación eléctrica aceleradores: mangueras eléctricas fuerza y señal, canalización, modificación cubículos, botoneras</t>
  </si>
  <si>
    <t>CB-03-9</t>
  </si>
  <si>
    <t>CB-04</t>
  </si>
  <si>
    <t>BOMBA RECIRCULACIÓN FANGO POSICIÓN RESERVA</t>
  </si>
  <si>
    <t>CB-04-1</t>
  </si>
  <si>
    <t>Bomba centrífuga SULZER XFP-PE4-305J-CB2-PE185_8J-STD de 18,5 kW con brida reducción DN600-DN300, 20 m de cable eléctrico, incluido modulo de supervisión humedad/temperatura</t>
  </si>
  <si>
    <t>CB-04-2</t>
  </si>
  <si>
    <t>Desmontaje equipo existente e instalación mecánica bomba</t>
  </si>
  <si>
    <t>CB-04-3</t>
  </si>
  <si>
    <t>Instalación eléctrica bomba: adaptación columna CCM, caja de conexiones, canalización eléctrica</t>
  </si>
  <si>
    <t>CB-04-4</t>
  </si>
  <si>
    <t>Variador de frecuencia Schneider ATV630D22N4 con filtro de salida dv/dt CEM 50A</t>
  </si>
  <si>
    <t>CB-04-5</t>
  </si>
  <si>
    <t>CB-05</t>
  </si>
  <si>
    <t>SUSTITUCIÓN ARRANCADOR Nº1 TURBOCOMPRESORES</t>
  </si>
  <si>
    <t>CB-05-1</t>
  </si>
  <si>
    <t>Suministro arrancador suave para media tensión HRVS-DN 250A-6,3KV-230VAC, versión chasis, respetando celda:       
o Placa base con las tres fases de potencia completas
o Módulo de control
o Sistema de transformador electrónico de tensión EPT</t>
  </si>
  <si>
    <t>CB-05-2</t>
  </si>
  <si>
    <t>Trabajos de desmontaje de arrancador viejo y montaje nuevo</t>
  </si>
  <si>
    <t>CB-06</t>
  </si>
  <si>
    <t>SELLADO CANALES AGUA TRATADA DECANTADORES SECUNDARIOS 1/2/3/4/5/6/7/8</t>
  </si>
  <si>
    <t>CB-06-1</t>
  </si>
  <si>
    <t>Instalación de equipos, líneas de vida y andamios</t>
  </si>
  <si>
    <t>CB-06-2</t>
  </si>
  <si>
    <t>Limpieza con chorro de agua a presión y retirada de tratamientos anteriores</t>
  </si>
  <si>
    <t>CB-06-3</t>
  </si>
  <si>
    <t>Sellado interior juntas U módulos prefabricados canal con banda PVC de 20/25 cm anclada en los bordes con masilla de poliuretano, incluida imprimación previa y revestimiento posterior con resina de poliuretano</t>
  </si>
  <si>
    <t>CB-06-4</t>
  </si>
  <si>
    <t>Sellado exterior juntas U módulos prefabricados canal con con masilla de poliuretano previa apertura de junta con radial, incluida imprimación previa y revestimiento posterior con resina de poliuretano</t>
  </si>
  <si>
    <t>CB-06-5</t>
  </si>
  <si>
    <t>Sellado vertedero chapa/hormigón interior y exterior canal de agua tratada con masilla de poliuretano previa imprimación con resina de poliuretano</t>
  </si>
  <si>
    <t>CB-06-6</t>
  </si>
  <si>
    <t>Sellado agujeros fondo canal por ambas caras con masilla de poliuretano, incluido relleno fondo de junta, imprimación previa y revestimiento posterior con resina de poliuretano</t>
  </si>
  <si>
    <t>CB-06-7</t>
  </si>
  <si>
    <t xml:space="preserve">Gestión de residuos </t>
  </si>
  <si>
    <t>CB-07</t>
  </si>
  <si>
    <t>SUSTITUCIÓN LUCERNARIOS EDIFICIOS INDUSTRIALES</t>
  </si>
  <si>
    <t>CB-07-1</t>
  </si>
  <si>
    <t>Instalación de equipos de seguridad y líneas de vida</t>
  </si>
  <si>
    <t>CB-07-2</t>
  </si>
  <si>
    <t xml:space="preserve">Desmontaje de doble placa de poliester en cubierta SUBESTACIÓN </t>
  </si>
  <si>
    <t>CB-07-3</t>
  </si>
  <si>
    <t xml:space="preserve">Suministro y montaje de doble placa de poliester reforzado en cubierta SUBESTACIÓN </t>
  </si>
  <si>
    <t>CB-07-4</t>
  </si>
  <si>
    <t>Desmontaje de doble placa de poliester en cubierta CCM BIOLÓGICO/GALERÍA</t>
  </si>
  <si>
    <t>CB-07-5</t>
  </si>
  <si>
    <t>Suministro y montaje de doble placa de poliester reforzado en cubierta CCM BIOLÓGICO/GALERÍA</t>
  </si>
  <si>
    <t>CB-07-6</t>
  </si>
  <si>
    <t>Desmontaje de doble placa de poliester en cubierta SALA CALDERAS</t>
  </si>
  <si>
    <t>CB-07-7</t>
  </si>
  <si>
    <t>Suministro y montaje de doble placa de poliester reforzado en cubierta SALA CALDERAS</t>
  </si>
  <si>
    <t>CB-07-8</t>
  </si>
  <si>
    <t>Desmontaje de doble placa de poliester en cubierta SALA POLIELECTROLITO</t>
  </si>
  <si>
    <t>CB-07-9</t>
  </si>
  <si>
    <t>Suministro y montaje de doble placa de poliester reforzado en cubierta SALA POLIELECTROLITO</t>
  </si>
  <si>
    <t>CB-07-10</t>
  </si>
  <si>
    <t>Desmontaje de doble placa de poliester en cubierta EDIFICIO TALLER Y ALMACÉN</t>
  </si>
  <si>
    <t>CB-07-11</t>
  </si>
  <si>
    <t>Suministro y montaje de doble placa de poliester reforzado en cubierta EDIFICIO TALLER Y ALMACÉN</t>
  </si>
  <si>
    <t>CB-08</t>
  </si>
  <si>
    <t>CONTROL VÓMITOS DIGESTORES 1/2/3</t>
  </si>
  <si>
    <t>CB-08-1</t>
  </si>
  <si>
    <t>Válvula telescópica salida fango digerido Ø 150 mm en AISI-304</t>
  </si>
  <si>
    <t>CB-08-2</t>
  </si>
  <si>
    <t xml:space="preserve">Tubería PVC presion DN160 con pp codos </t>
  </si>
  <si>
    <t>CB-08-3</t>
  </si>
  <si>
    <t>Chapa interior recogida vómitos cúpula digestores en AISI-304 h: 300 mm totalmente sellada</t>
  </si>
  <si>
    <t>CB-08-4</t>
  </si>
  <si>
    <t>Chapa exterior recogida vómitos cúpula digestores en AISI-304 h: 200 mm totalmente sellada</t>
  </si>
  <si>
    <t>CB-08-5</t>
  </si>
  <si>
    <t>Canal de fábrica de ladrillo para recoger vómitos cúpula y conducirlos a tubería PVC</t>
  </si>
  <si>
    <t>CB-09</t>
  </si>
  <si>
    <t>CONEXIÓN VACIADO DIGESTORES 1/3 A DEPÓSITO TAMPÓN</t>
  </si>
  <si>
    <t>CB-09-1</t>
  </si>
  <si>
    <t xml:space="preserve">Figura conexión tubería vaciado con salida a depósito tampón en AISI-316 DN-150/DN-200 </t>
  </si>
  <si>
    <t>CB-09-2</t>
  </si>
  <si>
    <t>Válvula compuerta DN-150 PN10/16 bridas serie corta</t>
  </si>
  <si>
    <t>CB-09-3</t>
  </si>
  <si>
    <t xml:space="preserve">Válvula guillotina DN- 200 PN10 wafer acto manual </t>
  </si>
  <si>
    <t>CB-09-4</t>
  </si>
  <si>
    <t>Trámex ciego de PRFV incluso soportes en AG</t>
  </si>
  <si>
    <t>CB-10</t>
  </si>
  <si>
    <t>CALORIFUGADO TUBERÍAS RECIRCULACIÓN FANGOS DIGESTORES 1/2/3 GALERÍA Y ARQUETAS VACIADOS</t>
  </si>
  <si>
    <t>CB-10-1</t>
  </si>
  <si>
    <t xml:space="preserve">Aislamiento tubería Ø150 con Kaiflex Duct Alu 10 mm incluso codos, reducciones, piezas especiales  </t>
  </si>
  <si>
    <t>CB-10-2</t>
  </si>
  <si>
    <t xml:space="preserve">Aislamiento tubería Ø200 con Kaiflex Duct Alu 10 mm incluso codos, reducciones, piezas especiales  </t>
  </si>
  <si>
    <t>CB-11</t>
  </si>
  <si>
    <t>BARANDILLA PERIMETRAL DIGESTORES 1/2/3/4/5/6</t>
  </si>
  <si>
    <t>CB-11-1</t>
  </si>
  <si>
    <t>Desmontaje de barandilla existente</t>
  </si>
  <si>
    <t>CB-11-2</t>
  </si>
  <si>
    <t>Barandilla curva AISI-304 con pasamanos, listón intermedio y rodapié</t>
  </si>
  <si>
    <t>CB-11-3</t>
  </si>
  <si>
    <t>Plataforma AISI-304 con trámex PRFV para salvar tubería biogás</t>
  </si>
  <si>
    <t>CB-12</t>
  </si>
  <si>
    <t>SUSTITUCIÓN GASÓMETROS MEMBRANA (POR ANTIGÜEDAD)</t>
  </si>
  <si>
    <t>CB-12-1</t>
  </si>
  <si>
    <t>Desmontaje gasómetro completo existente</t>
  </si>
  <si>
    <t>CB-12-2</t>
  </si>
  <si>
    <t>Suministro e instalación de gasómetro de doble membrana 3/4 esfera 2.488 m3</t>
  </si>
  <si>
    <t>CB-12-3</t>
  </si>
  <si>
    <t>Suministro e instalación de gasómetro de doble membrana 3/4 esfera 2.779 m3</t>
  </si>
  <si>
    <t>CB-12-4</t>
  </si>
  <si>
    <t>Instalación de gasómetro</t>
  </si>
  <si>
    <t>CB-13</t>
  </si>
  <si>
    <t>GRUPO PRESIÓN AGUA INDUSTRIAL</t>
  </si>
  <si>
    <t>CB-13-1</t>
  </si>
  <si>
    <t>Suministro e instalación Grupo presión Grundfos Hydro MPC-E 3 CRNE32-4 U2 D-AB-A</t>
  </si>
  <si>
    <t>CB-13-2</t>
  </si>
  <si>
    <t>Sensor de protección marcha en seco</t>
  </si>
  <si>
    <t>CB-13-3</t>
  </si>
  <si>
    <t>Puesta en marcha grupo de presión</t>
  </si>
  <si>
    <t>CB-13-4</t>
  </si>
  <si>
    <t>Bancada de hormigón</t>
  </si>
  <si>
    <t>CB-13-5</t>
  </si>
  <si>
    <t>CB-13-6</t>
  </si>
  <si>
    <t>Instalación eléctrica</t>
  </si>
  <si>
    <t>CB-13-7</t>
  </si>
  <si>
    <t>CB-14</t>
  </si>
  <si>
    <t>MARCAS VIALES CAMINO ACCESO EDAR</t>
  </si>
  <si>
    <t>CB-14-1</t>
  </si>
  <si>
    <t>Limpieza y barrido de firme</t>
  </si>
  <si>
    <t>CB-14-2</t>
  </si>
  <si>
    <t>Marca vial longitudinal continua de 15 cm ancho con pintura termoplástica en caliente y microesferas de vidrio</t>
  </si>
  <si>
    <t>CB-14-3</t>
  </si>
  <si>
    <t>Marca vial transversal continua de 40 cm ancho con pintura termoplástica en caliente y microesferas de vidrio</t>
  </si>
  <si>
    <t>CB-14-4</t>
  </si>
  <si>
    <t>Cebreado con pintura termoplástica en caliente y microesferas de vidrio</t>
  </si>
  <si>
    <t>CB-14-5</t>
  </si>
  <si>
    <t>Letras STOP con pintura termoplástica en caliente y microesferas de vidrio</t>
  </si>
  <si>
    <t>CB-15</t>
  </si>
  <si>
    <t>SUSTITUCIÓN CAJONES SILENCIOSO ASPIRACIÓN TURBOCOMPRESORES 3/4/6</t>
  </si>
  <si>
    <t>CB-15-1</t>
  </si>
  <si>
    <t>Retirada cajón aspiración existente</t>
  </si>
  <si>
    <t>CB-15-2</t>
  </si>
  <si>
    <t>Suministro e instalación cajón aspiración turbocompresor KA22</t>
  </si>
  <si>
    <t>CB-16</t>
  </si>
  <si>
    <t>SUSTITUCIÓN BOMBAS FANGO EN EXCESO 1 Y 3</t>
  </si>
  <si>
    <t>CB-16-1</t>
  </si>
  <si>
    <t>Bomba tornillo NETZSCH modelo NM125SY02D09V 50-100 m3/h, 9-6 bar, 110-169 rpm. Motor 37 kW</t>
  </si>
  <si>
    <t>CB-16-2</t>
  </si>
  <si>
    <t>Variador de frecuencia Schneider ATV630D75N4 con filtro de salida dv/dt CEM 180A</t>
  </si>
  <si>
    <t>CB-16-3</t>
  </si>
  <si>
    <t>Instalación eléctrica: adaptación cubículo, canalización eléctrica</t>
  </si>
  <si>
    <t>CB-16-4</t>
  </si>
  <si>
    <t xml:space="preserve">Cable unipolar apantallado fuerza 3F+T RC4Z1-K 1x50 mm2 </t>
  </si>
  <si>
    <t>CB-16-5</t>
  </si>
  <si>
    <t>Manguera señal RV-K 5x1,5 mm2</t>
  </si>
  <si>
    <t>CB-16-6</t>
  </si>
  <si>
    <t>Ampliación bancada de hormigón</t>
  </si>
  <si>
    <t>CB-16-7</t>
  </si>
  <si>
    <t>Instalación mecánica (modificación calderería existente en AISI-304)</t>
  </si>
  <si>
    <t>CB-16-8</t>
  </si>
  <si>
    <t>CB-16-9</t>
  </si>
  <si>
    <t xml:space="preserve">Interconexión impulsiones 1/2 y 3/4 en AISI-304 </t>
  </si>
  <si>
    <t>CB-17</t>
  </si>
  <si>
    <t>SUSTITUCIÓN MECANISMO ESPESADORES FANGO PRIMARIO 1 y 2</t>
  </si>
  <si>
    <t>CB-17-1</t>
  </si>
  <si>
    <t>Accto directo mediante cabeza de mando AC: corona dentada (C45), carcasa de protección en acero al carbono S275 JR, sistema lubricación mediante baño en aceite, accto combinado motor y reductor 0,12 kW, sistema de izado manual. Protección C3 RAL 5015</t>
  </si>
  <si>
    <t>CB-17-2</t>
  </si>
  <si>
    <t>Desmontaje de cabeza de mando existente y montaje de nuevo equipo incluyendo tpte</t>
  </si>
  <si>
    <t>CB-18</t>
  </si>
  <si>
    <t>SUSTITUCIÓN INTERRUPTORES BT TRAFOS Y CCMs</t>
  </si>
  <si>
    <t>CB-18-1</t>
  </si>
  <si>
    <t>Interruptor BT ABB 3200 A 4P (Retrofit M-PACT 3200A a EMAX 4.2H) incluyendo relé Touch LSI, bobina de mínimo y Ekip supply: trafo 1 y trafo 2 CT fangos</t>
  </si>
  <si>
    <t>CB-18-2</t>
  </si>
  <si>
    <t>Instalación interruptor 3200 A 4P</t>
  </si>
  <si>
    <t>CB-18-3</t>
  </si>
  <si>
    <t>Interruptor BT ABB 1250 A 4P (Retrofit FK1250 4P H a TMAX XT7H 70kA) incluyendo bobina de mínimo y mando prolongado: salida y acometida CCM 3.1A/B pretratamiento y trafo 2 CT desinfección</t>
  </si>
  <si>
    <t>CB-18-4</t>
  </si>
  <si>
    <t>Instalación interruptor 1250 A 4P</t>
  </si>
  <si>
    <t>CB-18-5</t>
  </si>
  <si>
    <t>Interruptor BT ABB 1250 A 4P (Retrofit FK1250 4P N a TMAX XT7S) incluyendo bobina de mínimo: salida CCM 2B biológico</t>
  </si>
  <si>
    <t>CB-18-6</t>
  </si>
  <si>
    <t>CB-18-7</t>
  </si>
  <si>
    <t>Interruptor BT ABB 1000 A 4P (Retrofit FK1000A 4P H a TMAX XT7H) incluyendo bobina de mínimo y mando prolongado: acometida CCM2B biológico</t>
  </si>
  <si>
    <t>CB-18-8</t>
  </si>
  <si>
    <t>Instalación interruptor 1000 A 4P</t>
  </si>
  <si>
    <t>CB-18-9</t>
  </si>
  <si>
    <t>Interruptor BT ABB 800 A 4P (Retrofit FK800 4P S a TMAX XT7S) incluyendo bobina de mínimo: salida CCM 2A decantación primaria</t>
  </si>
  <si>
    <t>CB-18-10</t>
  </si>
  <si>
    <t>Instalación interruptor 800 A 4P</t>
  </si>
  <si>
    <t>CB-18-11</t>
  </si>
  <si>
    <t>Interruptor BT ABB 800 A 4P (Retrofit FK800 4P H a TMAX XT7H) incluyendo bobina de mínimo y mando prolongado: acometida CCM2A decantación primaria</t>
  </si>
  <si>
    <t>CB-18-12</t>
  </si>
  <si>
    <t>CB-19</t>
  </si>
  <si>
    <t>SUSTITUCIÓN PUERTAS Y PORTONES PRETRATAMIENTO</t>
  </si>
  <si>
    <t>CB-19-1</t>
  </si>
  <si>
    <t>Puerta abatible trafo 1 CT pretratamiento incluido panel fijo parte superior en chapa plegada de acero galvanizado pintada al horno</t>
  </si>
  <si>
    <t>CB-19-2</t>
  </si>
  <si>
    <t>Puerta abatible trafo 2 CT pretratamiento incluido panel fijo parte superior en chapa plegada de acero galvanizado pintada al horno</t>
  </si>
  <si>
    <t>CB-19-3</t>
  </si>
  <si>
    <t>Puerta basculante soplantes desarenado en chapa plegada de acero galvanizado pintada al horno</t>
  </si>
  <si>
    <t>CB-19-4</t>
  </si>
  <si>
    <t>Panel fijo superior puerta clasificadores arenas en chapa plegada de acero galvanizado pintada al horno</t>
  </si>
  <si>
    <t>CB-19-5</t>
  </si>
  <si>
    <t>Panel fijo superior puerta CCM pretratamiento en chapa plegada de acero galvanizado pintada al horno</t>
  </si>
  <si>
    <t>CB-19-6</t>
  </si>
  <si>
    <t>Puertas abatibles CS y acceso galería pretratamiento incluido paneles fijos en chapa plegada de acero galvanizado pintada al horno</t>
  </si>
  <si>
    <t>CB-19-7</t>
  </si>
  <si>
    <t>Puerta abatible a definir en chapa plegada de acero galvanizado pintada al horno</t>
  </si>
  <si>
    <t>CB-20</t>
  </si>
  <si>
    <t>SUSTITUCIÓN TAPAS PORTA-RODAMIENTOS CENTRIFUGADORAS EP4 Y DH 1/3</t>
  </si>
  <si>
    <t>CB-20-1</t>
  </si>
  <si>
    <t>Tapas porta-rodamientos principales lados sólidos/líquidos en AISI-316 centrifugadora espesamiento (ALDEC G2-100) y deshidratación (ALDEC G2-70)</t>
  </si>
  <si>
    <t>CB-21</t>
  </si>
  <si>
    <t>SUSTITUCIÓN VALVULERÍA ESPESADORES FANGO PRIMARIO (ENTRADA TAMICES FANGO PRIMARIO, REPARTO ESPESADORES Y BOMBEO SOBRENADANTES)</t>
  </si>
  <si>
    <t>CB-21-1</t>
  </si>
  <si>
    <t>Válvula compuerta DN-250 PN10/16 bridas serie corta</t>
  </si>
  <si>
    <t>CB-21-2</t>
  </si>
  <si>
    <t>Carrete telescópico desmontaje DN-250 PN-16 con virola de AISI-304</t>
  </si>
  <si>
    <t>CB-21-3</t>
  </si>
  <si>
    <t xml:space="preserve">Válvula retención clapeta DN-250 PN16 bridas </t>
  </si>
  <si>
    <t>CB-21-4</t>
  </si>
  <si>
    <t>Válvula guillotina DN-250 PN10 wafer acto manual</t>
  </si>
  <si>
    <t>CB-22</t>
  </si>
  <si>
    <t>MEJORA SISTEMA AGITACIÓN DIGESTIÓN ROTAMIX DIGESTORES 5 Y 6</t>
  </si>
  <si>
    <t>CB-22-1</t>
  </si>
  <si>
    <t>Estudio de definición y simulación mediante software específico CFD</t>
  </si>
  <si>
    <t>CB-22-2</t>
  </si>
  <si>
    <t xml:space="preserve">Desmontaje SCABA existente incluso brida ciega DN400 PN10 para tapar hueco soporte </t>
  </si>
  <si>
    <t>CB-22-3</t>
  </si>
  <si>
    <t>Equipos Rotamix: 3 boquillas dobles en suelo, 2 boquillas simples en pared, 1 boquilla simple foam buster en pared y 1 bomba recirculación modelo HE12W18 Q: 800-1.500 m3/h 55 kW</t>
  </si>
  <si>
    <t>CB-22-4</t>
  </si>
  <si>
    <t>Bancada de hormigón para bomba</t>
  </si>
  <si>
    <t>CB-22-5</t>
  </si>
  <si>
    <t>CB-22-6</t>
  </si>
  <si>
    <t>Instalación eléctrica: mangueras eléctricas fuerza y señal, canalizaciones, cubículo, botonera</t>
  </si>
  <si>
    <t>CB-22-7</t>
  </si>
  <si>
    <t>Instalación tuberías en AISI-316 de aspiración (DN-500/600) e impulsión (DN-400, DN-300, DN-250, DN-200, DN-150) incluso soportes en ac. inox, Tes, codos, bridas, tornillería A-4, andamios y medios auxiliares</t>
  </si>
  <si>
    <t>CB-22-8</t>
  </si>
  <si>
    <t>Calorifugado tramo exterior tubería aspiración</t>
  </si>
  <si>
    <t>CB-22-9</t>
  </si>
  <si>
    <t>Calorifugado tramo exterior tubería impulsión</t>
  </si>
  <si>
    <t>CB-22-10</t>
  </si>
  <si>
    <t>Válvula guillotina DN- 500 PN10 bridas acto manual</t>
  </si>
  <si>
    <t>CB-22-11</t>
  </si>
  <si>
    <t>Válvula guillotina DN- 400 PN10 bridas acto manual</t>
  </si>
  <si>
    <t>CB-22-12</t>
  </si>
  <si>
    <t>CB-22-13</t>
  </si>
  <si>
    <t>Retirada y reposición del calorifugado exterior del digestor</t>
  </si>
  <si>
    <t>CB-22-14</t>
  </si>
  <si>
    <t>Sellado de pasamuros tuberías Ø 500 y Ø 400 mediante relleno de mortero fluido y aplicación de productos de sellado interior o instalación de LINK SEAL</t>
  </si>
  <si>
    <t>CB-22-15</t>
  </si>
  <si>
    <t>Zapata de hormigón HA-30 para boquilla doble en solera</t>
  </si>
  <si>
    <t>ml.</t>
  </si>
  <si>
    <t>Ejecución de taladro pasamuros para tuberías Ø 500 y Ø 400 en muro de hormigón de 40 cm de espesor</t>
  </si>
  <si>
    <t>Precio total EM
€</t>
  </si>
  <si>
    <t>Precio unitario €/ud</t>
  </si>
  <si>
    <t>TOTAL MEJORAS EDAR ACCB:</t>
  </si>
  <si>
    <t>CMA-01</t>
  </si>
  <si>
    <t>CMA-01-1</t>
  </si>
  <si>
    <t>CMA-01-2</t>
  </si>
  <si>
    <t>CMA-01-3</t>
  </si>
  <si>
    <t>CMA-02</t>
  </si>
  <si>
    <t>CMA-02-1</t>
  </si>
  <si>
    <t>CMA-02-2</t>
  </si>
  <si>
    <t>CMA-02-3</t>
  </si>
  <si>
    <t>CMA-02-4</t>
  </si>
  <si>
    <t>CMA-02-5</t>
  </si>
  <si>
    <t>CMA-02-6</t>
  </si>
  <si>
    <t>CMA-02-7</t>
  </si>
  <si>
    <t>CMA-02-8</t>
  </si>
  <si>
    <t>TOTAL MEJORAS EDAR ACCMA:</t>
  </si>
  <si>
    <t>Repintado de elementos metálicos no galvanizados situados en la OBRA DE LLEGADA, mediante medios mecánicos y auxiliares, de acuerdo con las especificaciones del Canal de Isabel II, en la EDAR Arroyo Culebro Cuenca Media Alta.</t>
  </si>
  <si>
    <t>Repintado de elementos metálicos no galvanizados situados en la EDIFICIO DESODORIZACIÓN PRETRATAMIENTO, mediante medios mecánicos y auxiliares, de acuerdo con las especificaciones del Canal de Isabel II, en la EDAR Arroyo Culebro Cuenca Media Alta.</t>
  </si>
  <si>
    <t>Repintado de elementos metálicos no galvanizados situados en POZO DE GRUESOS, mediante medios mecánicos y auxiliares, de acuerdo con las especificaciones del Canal de Isabel II, en la EDAR Arroyo Culebro Cuenca Media Alta.</t>
  </si>
  <si>
    <t>Repintado de elementos metálicos no galvanizados situados en SALA SOPLANTES DESARENADORES, CLASIFICADORES ARENAS Y CONCENTRADOR DE GRASAS, mediante medios mecánicos y auxiliares, de acuerdo con las especificaciones del Canal de Isabel II, en la EDAR Arroyo Culebro Cuenca Media Alta.</t>
  </si>
  <si>
    <t>Repintado de elementos metálicos no galvanizados situados en DESARENADORES mediante medios mecanicos y auxiliares, de acuerdo con las especificaciones del Canal de Isabel II, en la EDAR Arroyo Culebro Cuenca Media Alta.</t>
  </si>
  <si>
    <t>Repintado de elementos metálicos no galvanizados situados en DECANTACIÓN PRIMARIA mediante medios mecánicos y auxiliares, de acuerdo con las especificaciones del Canal de Isabel II, en la EDAR Arroyo Culebro Cuenca Media Alta.</t>
  </si>
  <si>
    <t>Repintado de elementos metálicos no galvanizados situados en TOLVAS DE FANGO DESHIDRATADO, mediante medios mecánicos y auxiliares, de acuerdo con las especificaciones del Canal de Isabel II, en la EDAR Arroyo Culebro Cuenca Media Alta.</t>
  </si>
  <si>
    <t>Repintado de elementos metálicos no galvanizados situados en SALA DESHIDRATACIÓN, mediante medios mecánicos y auxiliares, de acuerdo con las especificaciones del Canal de Isabel II, en la EDAR Arroyo Culebro Cuenca Media Alta.</t>
  </si>
  <si>
    <t>Repintado de elementos metálicos no galvanizados situados en SALA MOTOGENERACIÓN, mediante medios mecánicos y auxiliares, de acuerdo con las especificaciones del Canal de Isabel II, en la EDAR Arroyo Culebro Cuenca Media Alta.</t>
  </si>
  <si>
    <t>Repintado de elementos metálicos no galvanizados situados en SALA CELDAS TRANSFORMADORES Y EDIFICIOS TRANSFORMADORES, mediante medios mecánicos y auxiliares, de acuerdo con las especificaciones del Canal de Isabel II, en la EDAR Arroyo Culebro Cuenca Media Alta.</t>
  </si>
  <si>
    <t>Repintado de elementos metálicos no galvanizados situados en TRATAMIENTO DE ESCURRIDOS, mediante medios mecánicos y auxiliares, de acuerdo con las especificaciones del Canal de Isabel II, en la EDAR Arroyo Culebro Cuenca Media Alta.</t>
  </si>
  <si>
    <t>Repintado de elementos metálicos no galvanizados situados en TAMIZADO REACTORES DE PRIMERA ETAPA, mediante medios mecánicos y auxiliares, de acuerdo con las especificaciones del Canal de Isabel II, en la EDAR Arroyo Culebro Cuenca Media Alta.</t>
  </si>
  <si>
    <t>Repintado de elementos metálicos no galvanizados situados en  REACTORES DE PRIMERA ETAPA, mediante medios mecánicos y auxiliares, de acuerdo con las especificaciones del Canal de Isabel II, en la EDAR Arroyo Culebro Cuenca Media Alta.</t>
  </si>
  <si>
    <t>Repintado de elementos metálicos no galvanizados situados en  TALLER MECÁNICO, mediante medios mecánicos y auxiliares, de acuerdo con las especificaciones del Canal de Isabel II, en la EDAR Arroyo Culebro Cuenca Media Alta.</t>
  </si>
  <si>
    <t>Repintado de elementos metálicos no galvanizados situados en SALA BOMBEO AGUA A HEAT&amp;MIX mediante medios mecanicos y auxiliares, de acuerdo con las especificaciones del Canal de Isabel II, en la EDAR Arroyo Culebro Cuenca Media Alta.</t>
  </si>
  <si>
    <t>Repintado de elementos metálicos no galvanizados situados en SALA CALDERAS mediante medios mecánicos y auxiliares, de acuerdo con las especificaciones del Canal de Isabel II, en la EDAR Arroyo Culebro Cuenca Media Alta.</t>
  </si>
  <si>
    <t>Repintado de elementos metálicos no galvanizados situados en SALA COMPRESORES DE GAS mediante medios mecánicos y auxiliares, de acuerdo con las especificaciones del Canal de Isabel II, en la EDAR Arroyo Culebro Cuenca Media Alta.</t>
  </si>
  <si>
    <t>Repintado de elementos metálicos no galvanizados situados en SALA PRESURIZACIÓN DE FLOTACION, mediante medios mecánicos y auxiliares, de acuerdo con las especificaciones del Canal de Isabel II, en la EDAR Arroyo Culebro Cuenca Media Alta.</t>
  </si>
  <si>
    <t>Repintado de elementos metálicos no galvanizados situados en FLOTADORES, mediante medios mecánicos y auxiliares, de acuerdo con las especificaciones del Canal de Isabel II, en la EDAR Arroyo Culebro Cuenca Media Alta.</t>
  </si>
  <si>
    <t>Repintado de elementos metálicos no galvanizados situados en ZONA DE APOYOS DE TUEBRIAS DE GAS DIGESTION, mediante medios mecánicos y auxiliares, de acuerdo con las especificaciones del Canal de Isabel II, en la EDAR Arroyo Culebro Cuenca Media Alta.</t>
  </si>
  <si>
    <t>Repintado de elementos metálicos no galvanizados situados en EDIFICIO TURBOCOMPRESORES, mediante medios mecánicos y auxiliares, de acuerdo con las especificaciones del Canal de Isabel II, en la EDAR Arroyo Culebro Cuenca Media Alta.</t>
  </si>
  <si>
    <t>Repintado de elementos metálicos no galvanizados situados en CCM BIOLOGICO, mediante medios mecánicos y auxiliares, de acuerdo con las especificaciones del Canal de Isabel II, en la EDAR Arroyo Culebro Cuenca Media Alta.</t>
  </si>
  <si>
    <t>Repintado de elementos metálicos no galvanizados situados en  REACTORES BIOLÓGICOS DE SEGUNDA  ETAPA, mediante medios mecánicos y auxiliares, de acuerdo con las especificaciones del Canal de Isabel II, en la EDAR Arroyo Culebro Cuenca Media Alta.</t>
  </si>
  <si>
    <t>Repintado de elementos metálicos no galvanizados situados en  CLORURO FERRICO (BOMBAS y MOTORES), mediante medios mecánicos y auxiliares, de acuerdo con las especificaciones del Canal de Isabel II, en la EDAR Arroyo Culebro Cuenca Media Alta.</t>
  </si>
  <si>
    <t>Repintado de elementos metálicos no galvanizados situados en DECANTADORES SECUNDARIOS mediante medios mecánicos y auxiliares, de acuerdo con las especificaciones del Canal de Isabel II, en la EDAR Arroyo Culebro Cuenca Media Alta.</t>
  </si>
  <si>
    <t>Repintado de elementos metálicos no galvanizados situados en RAMPAS DE ACCESO INETRIOR DECANTADORES SECUNDARIOS mediante medios mecánicos y auxiliares, de acuerdo con las especificaciones del Canal de Isabel II, en la EDAR Arroyo Culebro Cuenca Media Alta.</t>
  </si>
  <si>
    <t>Repintado de elementos metálicos no galvanizados situados en  CASETA ORTOFOSFATOS mediante medios mecánicos y auxiliares, de acuerdo con las especificaciones del Canal de Isabel II, en la EDAR Arroyo Culebro Cuenca Media Alta.</t>
  </si>
  <si>
    <t>Repintado de elementos metálicos no galvanizados situados en SALA BOMBEO AGUA REGENERADA mediante medios mecánicos y auxiliares, de acuerdo con las especificaciones del Canal de Isabel II, en la EDAR Arroyo Culebro Cuenca Media Alta.</t>
  </si>
  <si>
    <t>Repintado de elementos metálicos no galvanizados situados en ZONA EXTERIOR SALA BOMBEO AGUA REGENERADA mediante medios mecánicos y auxiliares, de acuerdo con las especificaciones del Canal de Isabel II, en la EDAR Arroyo Culebro Cuenca Media Alta.</t>
  </si>
  <si>
    <t>Repintado de elementos metálicos no galvanizados situados en  DECANTADOR LAMELAR ZONA TTA  mediante medios mecánicos y auxiliares, de acuerdo con las especificaciones del Canal de Isabel II, en la EDAR Arroyo Culebro Cuenca Media Alta.</t>
  </si>
  <si>
    <t>Repintado de elementos metálicos no galvanizados situados en FILTROS DE ARENA TTA mediante medios mecánicos y auxiliares, de acuerdo con las especificaciones del Canal de Isabel II, en la EDAR Arroyo Culebro Cuenca Media Alta.</t>
  </si>
  <si>
    <t>Repintado de elementos metálicos no galvanizados situados en SALA SOPLANTES FILTROS TTA mediante medios mecánicos y auxiliares, de acuerdo con las especificaciones del Canal de Isabel II, en la EDAR Arroyo Culebro Cuenca Media Alta.</t>
  </si>
  <si>
    <t>Repintado de elementos metálicos no galvanizados situados en  APQ TTA mediante medios mecánicos y auxiliares, de acuerdo con las especificaciones del Canal de Isabel II, en la EDAR Arroyo Culebro Cuenca Media Alta.</t>
  </si>
  <si>
    <t>Repintado de elementos metálicos no galvanizados situados en CCM OSMOSIS,CCM FILTRACION, TRANSFORMADORES CGBT Y CELDAS TRANSFORMADORES  TTA mediante medios mecánicos y auxiliares, de acuerdo con las especificaciones del Canal de Isabel II, en la EDAR Arroyo Culebro Cuenca Media Alta.</t>
  </si>
  <si>
    <t>Repintado de elementos metálicos no galvanizados situados en EDIFICIO TTA ZONA SUPERIOR mediante medios mecánicos y auxiliares, de acuerdo con las especificaciones del Canal de Isabel II, en la EDAR Arroyo Culebro Cuenca Media Alta.</t>
  </si>
  <si>
    <t>Repintado de elementos metálicos no galvanizados situados en EDIFICIO TTA ZONA INFERIOR BOMBAS Y EQUIPOS mediante medios mecánicos y auxiliares, de acuerdo con las especificaciones del Canal de Isabel II, en la EDAR Arroyo Culebro Cuenca Media Alta.</t>
  </si>
  <si>
    <t>Repintado de elementos metálicos no galvanizados situados en SALA SOPLANTES TERCIARIO CONVENCIONALmediante medios mecánicos y auxiliares, de acuerdo con las especificaciones del Canal de Isabel II, en la EDAR Arroyo Culebro Cuenca Media Alta.</t>
  </si>
  <si>
    <t>Repintado de elementos metálicos no galvanizados situados en  SALA CALDERINES TERCIARIO CONVENCIONAL  mediante medios mecánicos y auxiliares, de acuerdo con las especificaciones del Canal de Isabel II, en la EDAR Arroyo Culebro Cuenca Media Alta.</t>
  </si>
  <si>
    <t>Repintado de elementos metálicos no galvanizados situados en PUERTA ENTRADA CCM CONVENCIONAL mediante medios mecánicos y auxiliares, de acuerdo con las especificaciones del Canal de Isabel II, en la EDAR Arroyo Culebro Cuenca Media Alta.</t>
  </si>
  <si>
    <t>Repintado de elementos metálicos no galvanizados situados en SALA VALVULAS TERCIARIO CONVENCIONAL mediante medios mecánicos y auxiliares, de acuerdo con las especificaciones del Canal de Isabel II, en la EDAR Arroyo Culebro Cuenca Media Alta.</t>
  </si>
  <si>
    <t>Repintado de elementos metálicos no galvanizados situados en SALA INFERIOR DEPOSITO POTABLE mediante medios mecánicos y auxiliares, de acuerdo con las especificaciones del Canal de Isabel II, en la EDAR Arroyo Culebro Cuenca Media Alta.</t>
  </si>
  <si>
    <t>Repintado de elementos metálicos no galvanizados situados en SALA BOMBAS DE LIMPIEZA mediante medios mecánicos y auxiliares, de acuerdo con las especificaciones del Canal de Isabel II, en la EDAR Arroyo Culebro Cuenca Media Alta.</t>
  </si>
  <si>
    <t>Repintado de elementos metálicos no galvanizados situados en ZONA EXTERIOR EDIFICIO TERCIARIO CONVENCIONAL mediante medios mecánicos y auxiliares, de acuerdo con las especificaciones del Canal de Isabel II, en la EDAR Arroyo Culebro Cuenca Media Alta.</t>
  </si>
  <si>
    <t>Repintado de elementos metálicos no galvanizados situados en SALA CONTRA INCENDIOS mediante medios mecánicos y auxiliares, de acuerdo con las especificaciones del Canal de Isabel II, en la EDAR Arroyo Culebro Cuenca Media Alta.</t>
  </si>
  <si>
    <t>Repintado de elementos de obra civil situados en EDIFICIO DE CONTROL (VESTUARIOS, LAVANDERIA Y COMEDOR) mediante medios mecánicos y auxiliares, de acuerdo con las especificaciones del Canal de Isabel II, en la EDAR Arroyo Culebro Cuenca Media Alta.</t>
  </si>
  <si>
    <t>Repintado de elementos de obra civil situados en EDIFICIO DE CONTROL (OFICINAS Y LABORATORIO) mediante medios mecánicos y auxiliares, de acuerdo con las especificaciones del Canal de Isabel II, en la EDAR Arroyo Culebro Cuenca Media Alta.</t>
  </si>
  <si>
    <t>Repintado de elementos de obra civil situados en EDIFICIO DE CONTROL (ZONA EXTERIOR ALEROS, FACHADA Y PILARES EXTERIORES) mediante medios mecánicos y auxiliares, de acuerdo con las especificaciones del Canal de Isabel II, en la EDAR Arroyo Culebro Cuenca Media Alta.</t>
  </si>
  <si>
    <t>Repintado de elementos de obra civil situados en TALLER ELÉCTRICO mediante medios mecánicos y auxiliares, de acuerdo con las especificaciones del Canal de Isabel II, en la EDAR Arroyo Culebro Cuenca Media Alta.</t>
  </si>
  <si>
    <t>Repintado de elementos de obra civil situados en ALMACÉN JARDINERIA mediante medios mecánicos y auxiliares, de acuerdo con las especificaciones del Canal de Isabel II, en la EDAR Arroyo Culebro Cuenca Media Alta.</t>
  </si>
  <si>
    <t>Repintado de elementos de obra civil situados en TALLER MECÁNICO (DIMANTADO Y PINTURA EPOXI) mediante medios mecánicos y auxiliares, de acuerdo con las especificaciones del Canal de Isabel II, en la EDAR Arroyo Culebro Cuenca Media Alta.</t>
  </si>
  <si>
    <t>Repintado de elementos de obra civil situados en TALLER MECÁNICO (TECHOS Y PAREDES) mediante medios mecánicos y auxiliares, de acuerdo con las especificaciones del Canal de Isabel II, en la EDAR Arroyo Culebro Cuenca Media Alta.</t>
  </si>
  <si>
    <t>Repintado de elementos de obra civil situados en CCM PRETRATAMIENTO mediante medios mecánicos y auxiliares, de acuerdo con las especificaciones del Canal de Isabel II, en la EDAR Arroyo Culebro Cuenca Media Alta.</t>
  </si>
  <si>
    <t>Repintado de elementos de obra civil situados en EDIFICIO DE BOMBEO A DIGESTION mediante medios mecánicos y auxiliares, de acuerdo con las especificaciones del Canal de Isabel II, en la EDAR Arroyo Culebro Cuenca Media Alta.</t>
  </si>
  <si>
    <t>Repintado de elementos de obra civil situados en SALA SOPLANTES DE DESARENADORES  mediante medios mecánicos y auxiliares, de acuerdo con las especificaciones del Canal de Isabel II, en la EDAR Arroyo Culebro Cuenca Media Alta.</t>
  </si>
  <si>
    <t>Repintado de elementos de obra civil situados en SALA CONCENTRADOR DE GRASAS mediante medios mecánicos y auxiliares, de acuerdo con las especificaciones del Canal de Isabel II, en la EDAR Arroyo Culebro Cuenca Media Alta.</t>
  </si>
  <si>
    <t>Repintado de elementos de obra civil situados en SALA DE DESHIDRATACION DE FANGOS (TECHOS Y PAREDES) mediante medios mecánicos y auxiliares, de acuerdo con las especificaciones del Canal de Isabel II, en la EDAR Arroyo Culebro Cuenca Media Alta.</t>
  </si>
  <si>
    <t>Repintado de elementos de obra civil situados en SALA DE DESHIDRATACION DE FANGOS (ZOCALO EN ESMALTE AL AGUA) mediante medios mecánicos y auxiliares, de acuerdo con las especificaciones del Canal de Isabel II, en la EDAR Arroyo Culebro Cuenca Media Alta.</t>
  </si>
  <si>
    <t>Repintado de elementos de obra civil situados en SALA DE DESHIDRATACION DE FANGOS (SUELO ANTIDESLIZANTE) mediante medios mecánicos y auxiliares, de acuerdo con las especificaciones del Canal de Isabel II, en la EDAR Arroyo Culebro Cuenca Media Alta.</t>
  </si>
  <si>
    <t>Repintado de elementos de obra civil situados en CCM DE FANGOS (TECHOS Y PAREDES) mediante medios mecánicos y auxiliares, de acuerdo con las especificaciones del Canal de Isabel II, en la EDAR Arroyo Culebro Cuenca Media Alta.</t>
  </si>
  <si>
    <t>Repintado de elementos de obra civil situados en CCM DE FANGOS (SUELO ANTIDESLIZANTE) mediante medios mecánicos y auxiliares, de acuerdo con las especificaciones del Canal de Isabel II, en la EDAR Arroyo Culebro Cuenca Media Alta.</t>
  </si>
  <si>
    <t>Repintado de elementos de obra civil situados en SALA COMPRESORES DE GAS (TECHOS Y PAREDES) mediante medios mecánicos y auxiliares, de acuerdo con las especificaciones del Canal de Isabel II, en la EDAR Arroyo Culebro Cuenca Media Alta.</t>
  </si>
  <si>
    <t>Repintado de elementos de obra civil situados en SALA COMPRESORES DE GAS (SUELO ANTIDESLIZANTE) mediante medios mecánicos y auxiliares, de acuerdo con las especificaciones del Canal de Isabel II, en la EDAR Arroyo Culebro Cuenca Media Alta.</t>
  </si>
  <si>
    <t>Repintado de elementos de obra civil situados en SALA PRESURIZACIÓN DE FLOTACIÓN (TECHOS Y PAREDES) mediante medios mecánicos y auxiliares, de acuerdo con las especificaciones del Canal de Isabel II, en la EDAR Arroyo Culebro Cuenca Media Alta.</t>
  </si>
  <si>
    <t>Repintado de elementos de obra civil situados en SALA PRESURIZACIÓN DE FLOTACIÓN (SUELO Y BANCADAS) mediante medios mecánicos y auxiliares, de acuerdo con las especificaciones del Canal de Isabel II, en la EDAR Arroyo Culebro Cuenca Media Alta.</t>
  </si>
  <si>
    <t>Repintado de elementos de obra civil situados en EDIFICIO DE TURBOCOMPRESORES mediante medios mecánicos y auxiliares, de acuerdo con las especificaciones del Canal de Isabel II, en la EDAR Arroyo Culebro Cuenca Media Alta.</t>
  </si>
  <si>
    <t>Repintado de elementos de obra civil situados en CCM BIOLÓGICO (TECHOS Y PAREDES) mediante medios mecánicos y auxiliares, de acuerdo con las especificaciones del Canal de Isabel II, en la EDAR Arroyo Culebro Cuenca Media Alta.</t>
  </si>
  <si>
    <t>Repintado de elementos de obra civil situados en CCM BIOLÓGICO (SUELO ANIDESLIZANTE) mediante medios mecánicos y auxiliares, de acuerdo con las especificaciones del Canal de Isabel II, en la EDAR Arroyo Culebro Cuenca Media Alta.</t>
  </si>
  <si>
    <t>Repintado de elementos de obra civil situados en CLORURO FÉRRICO (CUBETOS Y MUROS DE RETENCIÓN) mediante medios mecánicos y auxiliares, de acuerdo con las especificaciones del Canal de Isabel II, en la EDAR Arroyo Culebro Cuenca Media Alta.</t>
  </si>
  <si>
    <t>Repintado de elementos de obra civil situados en zona SALA SOPLANTES TERCIARIO CONVENCIONAL mediante medios mecánicos y auxiliares, de acuerdo con las especificaciones del Canal de Isabel II, en la EDAR Arroyo Culebro Cuenca Media Alta.</t>
  </si>
  <si>
    <t>Repintado de elementos de obra civil situados en zona SALA CALDERINES TERCIARIO CONVENCIONAL mediante medios mecánicos y auxiliares, de acuerdo con las especificaciones del Canal de Isabel II, en la EDAR Arroyo Culebro Cuenca Media Alta.</t>
  </si>
  <si>
    <t>Repintado de elementos de obra civil situados en zona SALA DE VALVULAS TERCIARIO CONVENCIONAL mediante medios mecánicos y auxiliares, de acuerdo con las especificaciones del Canal de Isabel II, en la EDAR Arroyo Culebro Cuenca Media Alta.</t>
  </si>
  <si>
    <t>Repintado de elementos de obra civil situados en zona CCM TERCIARIO CONVENCIONAL mediante medios mecánicos y auxiliares, de acuerdo con las especificaciones del Canal de Isabel II, en la EDAR Arroyo Culebro Cuenca Media Alta.</t>
  </si>
  <si>
    <t>Repintado de elementos de obra civil situados en zona SALA BOMBAS DE LIMPIEZA TERCIARIO CONVENCIONAL mediante medios mecánicos y auxiliares, de acuerdo con las especificaciones del Canal de Isabel II, en la EDAR Arroyo Culebro Cuenca Media Alta.</t>
  </si>
  <si>
    <t>Repintado de elementos de obra civil situados en zona SALA BOMBEO AGUA REGENERADA mediante medios mecánicos y auxiliares, de acuerdo con las especificaciones del Canal de Isabel II, en la EDAR Arroyo Culebro Cuenca Media Alta.</t>
  </si>
  <si>
    <t>Repintado de elementos de obra civil situados en zona CCM BOMBEO AGUA REGENERADA, Y PLANTA SUPERIOR BOMBEO AGUA REGENERADA mediante medios mecánicos y auxiliares, de acuerdo con las especificaciones del Canal de Isabel II, en la EDAR Arroyo Culebro Cuenca Media Alta.</t>
  </si>
  <si>
    <t>Repintado de elementos de obra civil situados en zona APQ TTA mediante medios mecánicos y auxiliares, de acuerdo con las especificaciones del Canal de Isabel II, en la EDAR Arroyo Culebro Cuenca Media Alta.</t>
  </si>
  <si>
    <t>Repintado de elementos de obra civil situados en zona APQ HIPOCLORITO Y PAX mediante medios mecánicos y auxiliares, de acuerdo con las especificaciones del Canal de Isabel II, en la EDAR Arroyo Culebro Cuenca Media Alta.</t>
  </si>
  <si>
    <t>Repintado de elementos de obra civil situados en zona SALA DE CONTROL Y CCM 3 y 4 TTA mediante medios mecánicos y auxiliares, de acuerdo con las especificaciones del Canal de Isabel II, en la EDAR Arroyo Culebro Cuenca Media Alta.</t>
  </si>
  <si>
    <t>Repintado de elementos de obra civil situados en zona EDIFICIO ZONA SUPERIOR mediante medios mecánicos y auxiliares, de acuerdo con las especificaciones del Canal de Isabel II, en la EDAR Arroyo Culebro Cuenca Media Alta.</t>
  </si>
  <si>
    <t>Mantenimiento preventivo bienal, de tamiz de PRETRATAMIENTO Nº 1 marca HUBER, modelo STEP SCREEN SSF HE, en la EDAR Arroyo Culebro Cuenca Media Alta.</t>
  </si>
  <si>
    <t>Mantenimiento preventivo bienal, de tamiz de PRETRATAMIENTO Nº 2 marca HUBER, modelo STEP SCREEN SSF HE, en la EDAR Arroyo Culebro Cuenca Media Alta.</t>
  </si>
  <si>
    <t>Mantenimiento preventivo bienal, de tamiz de PRETRATAMIENTO Nº 3 marca HUBER, modelo STEP SCREEN SSF HE, en la EDAR Arroyo Culebro Cuenca Media Alta.</t>
  </si>
  <si>
    <t>Mantenimiento preventivo bienal, de tamiz de PRETRATAMIENTO Nº 4 marca HUBER, modelo STEP SCREEN SSF, en la EDAR Arroyo Culebro Cuenca Media Alta.</t>
  </si>
  <si>
    <t>Mantenimiento preventivo bienal, de tamiz de PRETRATAMIENTO Nº 5 marca HUBER, modelo STEP SCREEN SSF HE, en la EDAR Arroyo Culebro Cuenca Media Alta.</t>
  </si>
  <si>
    <t>Mantenimiento preventivo bienal tamiz fango primario nº1 marca Meva modelo RS10/90/3 de la EDAR Arroyo Culebro CMA</t>
  </si>
  <si>
    <t>Mantenimiento preventivo bienal tamiz fango primario nº2 marca Meva modelo RS10/90/3 de la EDAR Arroyo Culebro CMA</t>
  </si>
  <si>
    <t>Mantenimiento preventivo, Servicio Mayor cada 2.000 horas de centrifugadora de DESHIDRATACIÓN Nº 1 marca ALFA LAVAL, modelo ALDEC 556, en la EDAR Arroyo Culebro Cuenca Media Alta.</t>
  </si>
  <si>
    <t>Mantenimiento preventivo, Servicio Mayor cada 2.000 horas, de centrifugadora de DESHIDRATACIÓN Nº 2 marca ALFA LAVAL, modelo ALDEC 556, en la EDAR Arroyo Culebro Cuenca Media Alta.</t>
  </si>
  <si>
    <t>Mantenimiento preventivo, Servicio Mayor cada 2.000 horas, de centrifugadora de DESHIDRATACIÓN Nº 3 marca ALFA LAVAL, modelo ALDEC 556, en la EDAR Arroyo Culebro Cuenca Media Alta.</t>
  </si>
  <si>
    <t>Mantenimiento preventivo, Servicio Mayor cada 6.000 horas , de centrifugadora de DESHIDRATACIÓN Nº 1 marca ALFA LAVAL, modelo ALDEC 556, en la EDAR Arroyo Culebro Cuenca Media Alta.</t>
  </si>
  <si>
    <t>Mantenimiento preventivo, Servicio Mayor cada 6.000 horas, de centrifugadora de DESHIDRATACIÓN Nº 2 marca ALFA LAVAL, modelo ALDEC 556, en la EDAR Arroyo Culebro Cuenca Media Alta.</t>
  </si>
  <si>
    <t>Mantenimiento preventivo, Servicio Mayor cada 6.000 horas , de centrifugadora de DESHIDRATACIÓN Nº 3 marca ALFA LAVAL, modelo ALDEC 556, en la EDAR Arroyo Culebro Cuenca Media Alta.</t>
  </si>
  <si>
    <t>Mantenimiento preventivo Nivel I trimestral, de turbocompresor 1 marca HV-TURBO, modelo KA 44S-GL225, Motor ABB (710 kW), en la EDAR Arroyo Culebro Cuenca Media Alta.</t>
  </si>
  <si>
    <t>Mantenimiento preventivo Nivel I trimestral, de turbocompresor 2 marca HV-TURBO, modelo KA 44S-GL225, Motor ABB (710 kW), en la EDAR Arroyo Culebro Cuenca Media Alta.</t>
  </si>
  <si>
    <t>Mantenimiento preventivo Nivel I trimestral de turbocompresor 3 marca HV-TURBO, modelo KA 44S-GL225, Motor ABB (710 kW), en la EDAR Arroyo Culebro Cuenca Media Alta.</t>
  </si>
  <si>
    <t>Mantenimiento preventivo Nivel I trimestral, de turbocompresor 4 marca HV-TURBO, modelo KA10SV GL210, Motor ABB (400 kW), en la EDAR Arroyo Culebro Cuenca Media Alta.</t>
  </si>
  <si>
    <t>Mantenimiento preventivo Nivel I trimestral, de turbocompresor 5 marca HV-TURBO, modelo KA 44S-GL225, Motor ABB (710 kW), en la EDAR Arroyo Culebro Cuenca Media Alta.</t>
  </si>
  <si>
    <t>Mantenimiento preventivo Nivel I  trimestral, de turbocompresor 6 marca HV-TURBO, modelo KA 22S-GL225, Motor ABB (450 kW), en la EDAR Arroyo Culebro Cuenca Media Alta.</t>
  </si>
  <si>
    <t>Mantenimiento preventivo Nivel II cada 18.000 horas, de turbocompresor 1 marca HV-TURBO, modelo KA 44S-GL225, Motor ABB (710 kW), en la EDAR Arroyo Culebro Cuenca Media Alta.</t>
  </si>
  <si>
    <t>Mantenimiento preventivo Nivel II cada 18.000 horas, de turbocompresor 2 marca HV-TURBO, modelo KA 44S-GL225, Motor ABB (710 kW), en la EDAR Arroyo Culebro Cuenca Media Alta.</t>
  </si>
  <si>
    <t>Mantenimiento preventivo Nivel II cada 18.000 horas, de turbocompresor 3 marca HV-TURBO, modelo KA 44S-GL225, Motor ABB (710 kW), en la EDAR Arroyo Culebro Cuenca Media Alta.</t>
  </si>
  <si>
    <t>Mantenimiento preventivo Nivel II cada 18.000 horas, de turbocompresor 4 marca HV-TURBO, KA10SV GL210, Motor ABB (400 kW), Motor ABB (710 kW), en la EDAR Arroyo Culebro Cuenca Media Alta.</t>
  </si>
  <si>
    <t>Mantenimiento preventivo Nivel II cada 18.000 horas, de turbocompresor 5 marca HV-TURBO, modelo KA 44S-GL225, Motor ABB (710 kW), en la EDAR Arroyo Culebro Cuenca Media Alta.</t>
  </si>
  <si>
    <t>Mantenimiento preventivo Nivel II cada18.000 horas, de turbocompresor 6 marca HV-TURBO, modelo KA 22S-GL225, Motor ABB (450 kW), en la EDAR Arroyo Culebro Cuenca Media Alta.</t>
  </si>
  <si>
    <t>PV-CMA-107</t>
  </si>
  <si>
    <t>Mantenimiento preventivo Nivel III, cada 36.000 horas, de turbocompresor 1 marca HV-TURBO, modelo KA 44S-GL225, Motor ABB (710 kW), en la EDAR Arroyo Culebro Cuenca Media Alta.</t>
  </si>
  <si>
    <t>PV-CMA-108</t>
  </si>
  <si>
    <t>Mantenimiento preventivo Nivel III, cada 36.000 horas, de turbocompresor 2 marca HV-TURBO, modelo KA 44S-GL225, Motor ABB (710 kW), en la EDAR Arroyo Culebro Cuenca Media Alta.</t>
  </si>
  <si>
    <t>PV-CMA-109</t>
  </si>
  <si>
    <t>Mantenimiento preventivo Nivel III, cada 36.000 horas, de turbocompresor 3 marca HV-TURBO, modelo KA 44S-GL225, Motor ABB (710 kW), en la EDAR Arroyo Culebro Cuenca Media Alta.</t>
  </si>
  <si>
    <t>PV-CMA-110</t>
  </si>
  <si>
    <t>Mantenimiento preventivo Nivel III, cada 36.000 horas, de turbocompresor 4 marca HV-TURBO, modelo KA 22S-GL225, Motor ABB (450 kW), en la EDAR Arroyo Culebro Cuenca Media Alta.</t>
  </si>
  <si>
    <t>PV-CMA-111</t>
  </si>
  <si>
    <t>Mantenimiento preventivo Nivel III, cada 36.000 horas, de turbocompresor 5 marca HV-TURBO, modelo KA 44S-GL225, Motor ABB (710 kW), en la EDAR Arroyo Culebro Cuenca Media Alta.</t>
  </si>
  <si>
    <t>PV-CMA-112</t>
  </si>
  <si>
    <t>Mantenimiento preventivo Nivel III, cada 36.000 horas, de turbocompresor 6 marca HV-TURBO, modelo  KA10SV GL210, Motor ABB (400 kW), en la EDAR Arroyo Culebro Cuenca Media Alta.</t>
  </si>
  <si>
    <t>PV-CMA-113</t>
  </si>
  <si>
    <t>Mantenimiento preventivo motor turbocompresor 1 marca ABB modelo marca ABB modelo AMA 355S2D BAIH 710 kW  6 kV. 50 Hz. 2968 rpm, en la EDAR Arroyo Culebro Cuenca Media Alta</t>
  </si>
  <si>
    <t>PV-CMA-114</t>
  </si>
  <si>
    <t>Alineación motor turbocompresor 1, en la EDAR Arroyo Culebro Cuenca Media Alta</t>
  </si>
  <si>
    <t>PV-CMA-115</t>
  </si>
  <si>
    <t>Mantenimiento preventivo motor turbocompresor 2 marca ABB modelo marca ABB modelo AMA 355S2D BAIH 710 kW  6 kV. 50 Hz. 2968 rpm, en la EDAR Arroyo Culebro Cuenca Media Alta</t>
  </si>
  <si>
    <t>PV-CMA-116</t>
  </si>
  <si>
    <t>Alineación motor turbocompresor 2, en la EDAR Arroyo Culebro Cuenca Media Alta</t>
  </si>
  <si>
    <t>PV-CMA-117</t>
  </si>
  <si>
    <t>Mantenimiento preventivo motor turbocompresor 3 marca ABB modelo marca ABB modelo AMA 355S2D BAIH 710 kW  6 kV. 50 Hz. 2968 rpm, en la EDAR Arroyo Culebro Cuenca Media Alta</t>
  </si>
  <si>
    <t>PV-CMA-118</t>
  </si>
  <si>
    <t>Alineación motor turbocompresor 3, en la EDAR Arroyo Culebro Cuenca Media Alta</t>
  </si>
  <si>
    <t>PV-CMA-119</t>
  </si>
  <si>
    <t>Mantenimiento preventivo motor turbocompresor 4 marca WEG modelo HGF . 400 kW. 6 kV. 50 Hz. 2980 rpm, en la EDAR Arroyo Culebro Cuenca Media Alta.</t>
  </si>
  <si>
    <t>PV-CMA-120</t>
  </si>
  <si>
    <t>Alineación motor turbocompresor 4, en la EDAR Arroyo Culebro Cuenca Media Alta.</t>
  </si>
  <si>
    <t>PV-CMA-121</t>
  </si>
  <si>
    <t>Mantenimiento preventivo motor turbocompresor 5 marca ABB modelo marca ABB modelo AMA 355S2D BAIH 710 kW  6 kV. 50 Hz. 2968 rpm, en la EDAR Arroyo Culebro Cuenca Media Alta</t>
  </si>
  <si>
    <t>PV-CMA-122</t>
  </si>
  <si>
    <t>PV-CMA-123</t>
  </si>
  <si>
    <t>PV-CMA-124</t>
  </si>
  <si>
    <t>Alineación motor turbocompresor 6, en la EDAR Arroyo Culebro Cuenca Media Alta</t>
  </si>
  <si>
    <t>PV-CMA-125</t>
  </si>
  <si>
    <t>Mantenimiento preventivo Nivel I cada 8.000 horas, de soplante de aire DESARENADO Nº 1 marca MAPNER, modelo SEM.11.TR.GCA, en la EDAR Arroyo Culebro Cuenca Media Alta.</t>
  </si>
  <si>
    <t>PV-CMA-126</t>
  </si>
  <si>
    <t>Mantenimiento preventivo Nivel I cada 8.000 horas, de soplante de aire DESARENADO Nº 2 marca MAPNER, modelo SEM.11.TR.GCA, en la EDAR Arroyo Culebro Cuenca Media Alta.</t>
  </si>
  <si>
    <t>PV-CMA-127</t>
  </si>
  <si>
    <t>Mantenimiento preventivo Nivel I cada 8.000 horas, de soplante de aire DESARENADO Nº 3 marca MAPNER, modelo SEM.11.TR.GCA, en la EDAR Arroyo Culebro Cuenca Media Alta.</t>
  </si>
  <si>
    <t>PV-CMA-128</t>
  </si>
  <si>
    <t>Mantenimiento preventivo Nivel I cada 8.000 horas, de soplante de aire DESARENADO Nº 4 marca MAPNER, modelo SEM.11.TR.GCA, en la EDAR Arroyo Culebro Cuenca Media Alta.</t>
  </si>
  <si>
    <t>PV-CMA-129</t>
  </si>
  <si>
    <t>Mantenimiento preventivo Nivel I cada 8.000 horas, de soplante de aire DESARENADO Nº 5 marca MAPNER, modelo SEM.11.TR.GCA, en la EDAR Arroyo Culebro Cuenca Media Alta.</t>
  </si>
  <si>
    <t>PV-CMA-130</t>
  </si>
  <si>
    <t>Mantenimiento preventivo Nivel I cada 8.000 horas de soplante de GAS A MOTOGENERACIÓN Nº 1 marca MAPNER, modelo SEM.4.TR.GCA.G, en la EDAR Arroyo Culebro Cuenca Media Alta.</t>
  </si>
  <si>
    <t>PV-CMA-131</t>
  </si>
  <si>
    <t>Mantenimiento preventivo Nivel I cada 8.000 horas de soplante de GAS A MOTOGENERACIÓN Nº 2 marca MAPNER, modelo SEM.4.TR.GCA.G, en la EDAR Arroyo Culebro Cuenca Media Alta.</t>
  </si>
  <si>
    <t>PV-CMA-132</t>
  </si>
  <si>
    <t>Mantenimiento preventivo Nivel I cada 8.000 horas de soplante de GAS A MOTOGENERACIÓN Nº 3 marca MAPNER, modelo SEM.4.TR.GCA.G, en la EDAR Arroyo Culebro Cuenca Media Alta.</t>
  </si>
  <si>
    <t>PV-CMA-133</t>
  </si>
  <si>
    <t>Mantenimiento preventivo Nivel I cada 8000 horas de soplante Nº 1 de gas a caldera marca MAPNER, tipo CL.17/21, en la EDAR Arroyo Culebro Cuenca Media Alta.</t>
  </si>
  <si>
    <t>PV-CMA-134</t>
  </si>
  <si>
    <t>Mantenimiento preventivo Nivel I cada 8000 horas de soplante Nº 2 de gas a caldera marca MAPNER, tipo CL.34/4.G, en la EDAR Arroyo Culebro Cuenca Media Alta.</t>
  </si>
  <si>
    <t>PV-CMA-135</t>
  </si>
  <si>
    <t>Mantenimiento preventivo Nivel I cada 8000 horas, de soplante Nº 3 de gas a caldera marca MAPNER, tipo CL.17/21, en la EDAR Arroyo Culebro Cuenca Media Alta.</t>
  </si>
  <si>
    <t>PV-CMA-136</t>
  </si>
  <si>
    <t>Mantenimiento preventivo Nivel I, cada 4000 horas, de compresor AIRE FLOTACIÓN "A" marca COMPAIR-HYDROVANE, en la EDAR Arroyo Culebro Cuenca Media Alta</t>
  </si>
  <si>
    <t>PV-CMA-137</t>
  </si>
  <si>
    <t>Mantenimiento preventivo Nivel I, cada 4000 horas, de compresor AIRE FLOTACIÓN "B" marca COMPAIR-HYDROVANE, en la EDAR Arroyo Culebro Cuenca Media Alta</t>
  </si>
  <si>
    <t>PV-CMA-138</t>
  </si>
  <si>
    <t>Mantenimiento preventivo Nivel II, cada 24000 horas, de compresor AIRE FLOTACIÓN "A" marca COMPAIR-HYDROVANE, en la EDAR Arroyo Culebro Cuenca Media Alta</t>
  </si>
  <si>
    <t>PV-CMA-139</t>
  </si>
  <si>
    <t>Mantenimiento preventivo Nivel II, cada 24000 horas, de compresor AIRE FLOTACIÓN "B" marca COMPAIR-HYDROVANE, en la EDAR Arroyo Culebro Cuenca Media Alta</t>
  </si>
  <si>
    <t>PV-CMA-140</t>
  </si>
  <si>
    <t>Mantenimiento preventivo Nivel I 4.000 horas, de compresor de AGITACIÓN Nº 1 marca MAPNER, tipo R-80G, en la EDAR Arroyo Culebro Cuenca Media Alta.</t>
  </si>
  <si>
    <t>PV-CMA-141</t>
  </si>
  <si>
    <t>Mantenimiento preventivo Nivel I, cada 4.000 horas, de compresor de AGITACIÓN Nº 2 marca MAPNER, tipo R-80G, en la EDAR Arroyo Culebro Cuenca Media Alta.</t>
  </si>
  <si>
    <t>PV-CMA-142</t>
  </si>
  <si>
    <t>Mantenimiento preventivo Nivel I, cada 4.000 horas, de compresor de AGITACIÓN Nº 3 marca MAPNER, tipo R-80G, en la EDAR Arroyo Culebro Cuenca Media Alta.</t>
  </si>
  <si>
    <t>PV-CMA-143</t>
  </si>
  <si>
    <t>Mantenimiento preventivo Nivel I, cada 4.000 horas, de compresor de AGITACIÓN Nº 4 marca MAPNER, tipo R-80G, en la EDAR Arroyo Culebro Cuenca Media Alta.</t>
  </si>
  <si>
    <t>PV-CMA-144</t>
  </si>
  <si>
    <t>Mantenimiento preventivo Nivel II, cada 10.000 horas, de compresor de AGITACIÓN Nº 1 marca MAPNER, tipo R-80G, en la EDAR Arroyo Culebro Cuenca Media Alta.</t>
  </si>
  <si>
    <t>PV-CMA-145</t>
  </si>
  <si>
    <t>Mantenimiento preventivo Nivel II, cada  10.000 horas, de compresor de AGITACIÓN Nº 2 marca MAPNER, tipo R-80G, en la EDAR Arroyo Culebro Cuenca Media Alta.</t>
  </si>
  <si>
    <t>PV-CMA-146</t>
  </si>
  <si>
    <t>Mantenimiento preventivo Nivel II, cada  10.000 horas, de compresor de AGITACIÓN Nº 3 marca MAPNER, tipo R-80G, en la EDAR Arroyo Culebro Cuenca Media Alta.</t>
  </si>
  <si>
    <t>PV-CMA-147</t>
  </si>
  <si>
    <t>Mantenimiento preventivo Nivel II, cada 10.000 horas, de compresor de AGITACIÓN Nº 4 marca MAPNER, tipo R-80G, en la EDAR Arroyo Culebro Cuenca Media Alta.</t>
  </si>
  <si>
    <t>PV-CMA-148</t>
  </si>
  <si>
    <t>PV-CMA-149</t>
  </si>
  <si>
    <t>PV-CMA-150</t>
  </si>
  <si>
    <t>PV-CMA-151</t>
  </si>
  <si>
    <t>PV-CMA-152</t>
  </si>
  <si>
    <t>Intervención tipo E1 en MOTOGENERADOR Nº 1 marca GUASCOR, tipo G-48SL, en la EDAR Arroyo Culebro Cuenca Media Alta.</t>
  </si>
  <si>
    <t>PV-CMA-153</t>
  </si>
  <si>
    <t>PV-CMA-154</t>
  </si>
  <si>
    <t>Intervención tipo E2 en MOTOGENERADOR Nº 1 marca GUASCOR,  tipo G-48SL en la EDAR Arroyo Culebro Cuenca Media Alta.</t>
  </si>
  <si>
    <t>PV-CMA-155</t>
  </si>
  <si>
    <t>PV-CMA-156</t>
  </si>
  <si>
    <t>PV-CMA-157</t>
  </si>
  <si>
    <t>PV-CMA-158</t>
  </si>
  <si>
    <t>PV-CMA-159</t>
  </si>
  <si>
    <t>Intervención tipo R2 en MOTOGENERADOR Nº 1 marca GUASCOR,tipo G-48SL, en la EDAR Arroyo Culebro Cuenca Media Alta.</t>
  </si>
  <si>
    <t>PV-CMA-160</t>
  </si>
  <si>
    <t>Intervención tipo R3 en MOTOGENERADOR Nº 1 marca GUASCOR,tipo G-48SL, en la EDAR Arroyo Culebro Cuenca Media Alta.</t>
  </si>
  <si>
    <t>PV-CMA-161</t>
  </si>
  <si>
    <t>PV-CMA-162</t>
  </si>
  <si>
    <t>Intervención tipo N1 en MOTOGENERADOR Nº 2 marca GUASCOR,tipo G-48S, en la EDAR Arroyo Culebro Cuenca Media Alta.</t>
  </si>
  <si>
    <t>PV-CMA-163</t>
  </si>
  <si>
    <t>Intervención tipo E10 a las 50 horas de la puesta en marcha en MOTOGENERADOR Nº 1 marca MWM, tipo TCG3016, en la EDAR Arroyo Culebro Cuenca Media Alta.</t>
  </si>
  <si>
    <t>PV-CMA-164</t>
  </si>
  <si>
    <t>Intervención tipo E30 cada 2.000 horas en MOTOGENERADOR Nº 1 marca MWM, tipo TCG3016, en la EDAR Arroyo Culebro Cuenca Media Alta.</t>
  </si>
  <si>
    <t>PV-CMA-165</t>
  </si>
  <si>
    <t>Intervención tipo E40 cada 4.000 h en MOTOGENERADOR Nº 1 marca MWM, tipo TCG3016, en la EDAR Arroyo Culebro Cuenca Media Alta.</t>
  </si>
  <si>
    <t>PV-CMA-166</t>
  </si>
  <si>
    <t>Intervención tipo E50 cada 16.000 horas en MOTOGENERADOR Nº 1 marca MWM, tipo TCG3016, en la EDAR Arroyo Culebro Cuenca Media Alta.</t>
  </si>
  <si>
    <t>PV-CMA-167</t>
  </si>
  <si>
    <t>Intervención tipo E60 cada 32.000 horas en MOTOGENERADOR Nº 1 marca MWM, tipo TCG3016, en la EDAR Arroyo Culebro Cuenca Media Alta.</t>
  </si>
  <si>
    <t>PV-CMA-168</t>
  </si>
  <si>
    <t>Intervención tipo E70 en MOTOGENERADOR Nº 1 marca MWM, tipo TCG3016, en la EDAR Arroyo Culebro Cuenca Media Alta.</t>
  </si>
  <si>
    <t>PV-CMA-169</t>
  </si>
  <si>
    <r>
      <t xml:space="preserve">Sustitucion filtro extractor de gases del carter cada 8000 h  en MOTOGENERADOR Nº 1 marca MWM, tipo TCG3016, en la EDAR Arroyo Culebro Cuenca Media Alta.A </t>
    </r>
    <r>
      <rPr>
        <b/>
        <sz val="8"/>
        <rFont val="Arial"/>
        <family val="2"/>
      </rPr>
      <t xml:space="preserve"> No se realiza cuando coincide con mantenimiento E60 ya que incluye el filtro</t>
    </r>
  </si>
  <si>
    <t>PV-CMA-170</t>
  </si>
  <si>
    <t>Mantenimiento preventivo, anual o cada 9.800 horas, de ALTERNADOR Nº 1 marca LEROY SOMER para motogenerador GUASCOR tipo G-48S, en la EDAR Arroyo Culebro Cuenca Media Alta.</t>
  </si>
  <si>
    <t>PV-CMA-171</t>
  </si>
  <si>
    <t>Mantenimiento preventivo, cada 29.400 horas, de ALTERNADOR Nº 1 marca LEROY SOMER, para motogenerador GUASCOR tipo G-48S en la EDAR Arroyo Culebro Cuenca Media Alta.</t>
  </si>
  <si>
    <t>PV-CMA-172</t>
  </si>
  <si>
    <t>Mantenimiento preventivo, anual o cada 8.400 horas, de ALTERNADOR Nº 2 marca LEROY SOMER, modelo LSA 49.3 L10/4P para motogenerador GUASCOR FLGD 480/55, en la EDAR Arroyo Culebro Cuenca Media Alta.</t>
  </si>
  <si>
    <t>PV-CMA-173</t>
  </si>
  <si>
    <t>Mantenimiento preventivo, cada 25.200 horas, de ALTERNADOR Nº 2 marca LEROY SOMER, modelo LSA 49.3 L10/4P para motogenerador GUASCOR FLGD 480/55, en la EDAR Arroyo Culebro Cuenca Media Alta.</t>
  </si>
  <si>
    <t>PV-CMA-174</t>
  </si>
  <si>
    <t>Mantenimiento preventivo, cada 4.000 horas, de ALTERNADOR Nº 1 marca MARELLI MJB 450 MB4 para motogenerador marca MWM, tipo TCG3016, en la EDAR Arroyo Culebro Cuenca Media Alta.</t>
  </si>
  <si>
    <t>PV-CMA-175</t>
  </si>
  <si>
    <t>Mantenimiento preventivo, cada 32,000 horas con cambio de rodamientos, de ALTERNADOR Nº 1 marca MARELLI MJB 450 MB4 para motogenerador marca MWM, tipo TCG3016, en la EDAR Arroyo Culebro Cuenca Media Alta.</t>
  </si>
  <si>
    <t>PV-CMA-176</t>
  </si>
  <si>
    <t>Mantenimiento preventivo bienal, de intercambiador pirotubular de GASES DE ESCAPE DE MOTOGENERADOR Nº 1, apertura, limpieza química y comprobación de estado de los elementos que lo componen, incluyendo reparación o sustitución de aquellos que se encuentren en mal estado, en la EDAR Arroyo Culebro Cuenca Media Alta.</t>
  </si>
  <si>
    <t>PV-CMA-177</t>
  </si>
  <si>
    <t>Mantenimiento preventivo bienal, de intercambiador pirotubular de GASES DE ESCAPE DE MOTOGENERADOR Nº 2, apertura, limpieza química y comprobación de estado de los elementos que lo componen, incluyendo reparación o sustitución de aquellos que se encuentren en mal estado, en la EDAR Arroyo Culebro Cuenca Media Alta.</t>
  </si>
  <si>
    <t>PV-CMA-178</t>
  </si>
  <si>
    <t>Mantenimiento bienal de INTERCAMBIADOR DE CALOR PRINCIPAL DE MOTOGENERADOR Nº 1 marca TERMOJET, modelo S/P S-22-1610-27, apertura, limpieza química y comprobación de estado de los elementos que lo componen incluyendo reparación o sustitución de aquellos que se encuentren en mal estado, en la EDAR Arroyo Culebro Cuenca Media Alta.</t>
  </si>
  <si>
    <t>PV-CMA-179</t>
  </si>
  <si>
    <t>Mantenimiento bienal de INTERCAMBIADOR DE CALOR PRINCIPAL DE MOTOGENERADOR Nº 2 marca TERMOJET, modelo S/P S-22-1610-27, apertura, limpieza química y comprobación de estado de los elementos que lo componen incluyendo reparación o sustitución de aquellos que se encuentren en mal estado, en la EDAR Arroyo Culebro Cuenca Media Alta.</t>
  </si>
  <si>
    <t>PV-CMA-180</t>
  </si>
  <si>
    <t>Mantenimiento bienal de INTERCAMBIADOR DE CALOR AUXILIAR DE MOTOGENERADOR Nº 2 marca TERMOJET, modelo PHE
S43-IS06-31, apertura, limpieza química y comprobación de estado de los elementos que lo componen incluyendo reparación o sustitución de aquellos que se encuentren en mal estado, en la EDAR Arroyo Culebro Cuenca Media Alta.</t>
  </si>
  <si>
    <t>PV-CMA-181</t>
  </si>
  <si>
    <t>Mantenimiento preventivo bienal, de INTERCAMBIADOR DE CALOR DE EMERGENCIA DE MOTOGENERADOR Nº 2 marca TERMOJET, modelo PHE-24-S7DG/00, apertura, limpieza química y comprobación de estado de los elementos que lo componen incluyendo reparación o sustitución de aquellos que se encuentren en mal estado, en la EDAR Arroyo Culebro Cuenca Media Alta.</t>
  </si>
  <si>
    <t>PV-CMA-182</t>
  </si>
  <si>
    <t>PV-CMA-183</t>
  </si>
  <si>
    <t>Mantenimiento específico de planta de generación de energía fotovoltaica, que incluye:
- Enclavamiento de los paneles, revisión de estructura, reapriete de pernos, etc.
- Medición de puesta a tierra
- Verificación del correcto estado del contador, lectura de medición de energía y comprobación respecto a la esperada
−	Comprobación de las protecciones eléctricas, comprobación de tensiones, verificación del estado del cuadro general y cajas de fusibles
−	Comprobación del estado de los módulos: comprobación de la situación respecto al proyecto constructivo y verificación del estado de las conexiones.
−	Comprobación del estado del inversor: funcionamiento, tensión, lámparas de señalizaciones, alarmas, limpieza de rejillas y ventiladores, comprobación del ventilador, etc.
−	Comprobación del estado mecánico de cables y terminales (incluyendo cables de tomas de tierra y reapriete de bornes), pletinas, transformadores, ventiladores/extractores, uniones, reaprietes, limpieza.
−	Limpieza ordinaria de los paneles fotovoltaicos. Además, se realizarán cuantas limpiezas adicionales sean necesarias en función del grado de ensuciamiento de los módulos y perdida de rendimiento de los mismos
- Termografia aerea con vuelo de dron</t>
  </si>
  <si>
    <t>PV-CMA-184</t>
  </si>
  <si>
    <t>Mantenimiento preventivo Nivel I, cada 8.000 horas, de soplante de LAVADO DE FILTROS Nº 1 marca MAPNER, modelo SEM.40.TR.GCA, en la EDAR Arroyo Culebro Cuenca Media Alta. Terciario.</t>
  </si>
  <si>
    <t>Mantenimiento preventivo Nivel I, cada 8.000 horas, de soplante de LAVADO DE FILTROS Nº 2 marca MAPNER, modelo SEM.40.TR.GCA, en la EDAR Arroyo Culebro Cuenca Media Alta. Terciario.</t>
  </si>
  <si>
    <t>Mantenimiento preventivo anual a realizar semanas antes de la campaña de riego, de FILTRO DE ARENA Nº 1, en la EDAR Arroyo Culebro Cuenca Media Alta. Terciario.</t>
  </si>
  <si>
    <t>Mantenimiento preventivo anual a realizar semanas antes de la campaña de riego, de FILTRO DE ARENA Nº 2, en la EDAR Arroyo Culebro Cuenca Media Alta. Terciario.</t>
  </si>
  <si>
    <t>Mantenimiento preventivo anual a realizar semanas antes de la campaña de riego, de FILTRO DE ARENA Nº 3, en la EDAR Arroyo Culebro Cuenca Media Alta. Terciario.</t>
  </si>
  <si>
    <t>Mantenimiento preventivo cuatrimestral de DESINFECCIÓN ULTRAVIOLETA EN CANAL marca TROJAN, modelo UV3000 Plus Canal 1, en la EDAR Arroyo Culebro Cuenca Media Alta. Terciario.</t>
  </si>
  <si>
    <t>Mantenimiento preventivo cuatrimestral de DESINFECCIÓN ULTRAVIOLETA EN CANAL marca TROJAN, modelo UV3000 Plus Canal 2, en la EDAR Arroyo Culebro Cuenca Media Alta. Terciario.</t>
  </si>
  <si>
    <t>Mantenimiento preventivo anual de Variadores de frecuencia de las bombas de envio y presurizacion de la red este y oeste en la EDAR Arroyo Culebro Cuenca Media Alta. Terciario.</t>
  </si>
  <si>
    <t>Mantenimiento preventivo cada 8.000 horas, de soplante de LAVADO DE FILTROS Nº 1 marca AERZEN, modelo GM50L-G5, en la EDAR Arroyo Culebro Cuenca Media Alta. Terciario Avanzado.</t>
  </si>
  <si>
    <t>Mantenimiento preventivo Nivel I cada 8.000 horas, de soplante de LAVADO DE FILTROS Nº 2 marca AERZEN, modelo GM50L-G5, en la EDAR Arroyo Culebro Cuenca Media Alta. Terciario Avanzado.</t>
  </si>
  <si>
    <t>Mantenimiento preventivo semestral  de compresor AIRE DE SERVICIOS ULTRAFILTRACIÓN Nº 1 marca GARDNER DENVER, en la EDAR Arroyo Culebro Cuenca Media Alta. Terciario Avanzado.</t>
  </si>
  <si>
    <t>Mantenimiento preventivo, semestral  de compresor AIRE DE SERVICIOS ULTRAFILTRACIÓN Nº 2 marca GARDNER DENVER, en la EDAR Arroyo Culebro Cuenca Media Alta. Terciario Avanzado.</t>
  </si>
  <si>
    <t>Mantenimiento preventivo semestral DESINFECCIÓN ULTRAVIOLETA Nº 1 marca TROJAN, modelo UVSWIFT SC D12 de 48 lamparas, en la EDAR Arroyo Culebro Cuenca Media Alta. Terciario Avanzado.</t>
  </si>
  <si>
    <t>Mantenimiento preventivo semestral DESINFECCIÓN ULTRAVIOLETA Nº 2 marca TROJAN, modelo UVSWIFT SC D12 de 48 lamparas, en la EDAR Arroyo Culebro Cuenca Media Alta. Terciario Avanzado.</t>
  </si>
  <si>
    <t>Mantenimiento preventivo semestral DESINFECCIÓN ULTRAVIOLETA Nº 3 marca TROJAN, modelo UVSWIFT SC D12 de 48 lamparas, en la EDAR Arroyo Culebro Cuenca Media Alta. Terciario Avanzado.</t>
  </si>
  <si>
    <t>Mantenimiento preventivo semestral DESINFECCIÓN ULTRAVIOLETA Nº 4 marca TROJAN, modelo UVSWIFT SC D12 de 48 lamparas, en la EDAR Arroyo Culebro Cuenca Media Alta. Terciario Avanzado.</t>
  </si>
  <si>
    <t>Mantenimiento preventivo Nivel I, trimestral, de bastidor de ULTRAFILTRACIÓN Nº 1 marca y modelo DUPONT'S IntegraTec MB 55 PES-UF, modelo Aquaflex HP 70, en la EDAR Arroyo Culebro Cuenca Media Alta. Terciario Avanzado.</t>
  </si>
  <si>
    <t>Mantenimiento preventivo Nivel, I trimestral, de bastidor de ULTRAFILTRACIÓN Nº 2 marca y modelo  DUPONT'S IntegraTec MB 55 PES-UF, en la EDAR Arroyo Culebro Cuenca Media Alta. Terciario Avanzado.</t>
  </si>
  <si>
    <t>Mantenimiento preventivo Nivel, I trimestral, de bastidor de ULTRAFILTRACIÓN Nº 3 marca y modelo DUPONT'S IntegraTec MB 55 PES-UF, en la EDAR Arroyo Culebro Cuenca Media Alta. Terciario Avanzado.</t>
  </si>
  <si>
    <t>Mantenimiento preventivo Nivel I, trimestral, de bastidor de ULTRAFILTRACIÓN Nº 4 marca  y modelo DUPONT'S IntegraTec MB 55 PES-UF, en la EDAR Arroyo Culebro Cuenca Media Alta. Terciario Avanzado.</t>
  </si>
  <si>
    <t>Mantenimiento preventivo Nivel II, anual, de bastidor de ULTRAFILTRACIÓN Nº 1 marca  y modelo DUPONT'S IntegraTec MB 55 PES-UF en la EDAR Arroyo Culebro Cuenca Media Alta. Terciario Avanzado.</t>
  </si>
  <si>
    <t>Mantenimiento preventivo Nivel II, anual, de bastidor de ULTRAFILTRACIÓN Nº 2 marca y modelo DUPONT'S IntegraTec MB 55 PES-UF en la EDAR Arroyo Culebro Cuenca Media Alta. Terciario Avanzado.</t>
  </si>
  <si>
    <t>Mantenimiento preventivo Nivel II, anual, de bastidor de ULTRAFILTRACIÓN Nº 3 marca y modelo DUPONT'S IntegraTec MB 55 PES-UF en la EDAR Arroyo Culebro Cuenca Media Alta. Terciario Avanzado.</t>
  </si>
  <si>
    <t>Mantenimiento preventivo Nivel II, anual, de bastidor de ULTRAFILTRACIÓN Nº 4 marca y modelo DUPONT'S IntegraTec MB 55 PES-UF en la EDAR Arroyo Culebro Cuenca Media Alta. Terciario Avanzado.</t>
  </si>
  <si>
    <t>Autopsia, trienal, de bastidor de ULTRAFILTRACIÓN Nº 1 marca y modelo DUPONT'S IntegraTec MB 55 PES-UF, en la EDAR Arroyo Culebro Cuenca Media Alta. Terciario Avanzado.</t>
  </si>
  <si>
    <t>Autopsia, trienal, de bastidor de ULTRAFILTRACIÓN Nº 2 marca y modelo DUPONT'S IntegraTec MB 55 PES-UF, en la EDAR Arroyo Culebro Cuenca Media Alta. Terciario Avanzado.</t>
  </si>
  <si>
    <t>Autopsia, trienal, de bastidor de ULTRAFILTRACIÓN Nº 3 marca y modelo DUPONT'S IntegraTec MB 55 PES-UF, en la EDAR Arroyo Culebro Cuenca Media Alta. Terciario Avanzado.</t>
  </si>
  <si>
    <t>Autopsia, trienal, de bastidor de ULTRAFILTRACIÓN Nº 4 marca y modelo DUPONT'S IntegraTec MB 55 PES-UF0, en la EDAR Arroyo Culebro Cuenca Media Alta. Terciario Avanzado.</t>
  </si>
  <si>
    <t>Mantenimiento preventivo Nivel I, trimestral, de rack de ÓSMOSIS INVERSA Nº 1 marca TORAY, modelo TLF-400DG, en la EDAR Arroyo Culebro Cuenca Media Alta. Terciario Avanzado.</t>
  </si>
  <si>
    <t>Mantenimiento preventivo Nivel I, trimestral, de rack de ÓSMOSIS INVERSA Nº 2 marca TORAY, modelo TLF-400DG, en la EDAR Arroyo Culebro Cuenca Media Alta. Terciario Avanzado.</t>
  </si>
  <si>
    <t>Mantenimiento preventivo Nivel I, trimestral, de rack de ÓSMOSIS INVERSA Nº 3 marca TORAY, modelo TLF-400DG, en la EDAR Arroyo Culebro Cuenca Media Alta. Terciario Avanzado.</t>
  </si>
  <si>
    <t>Autopsia 2 veces en el contrato a 1 unidad de membrana de primera etapa y otra unidad de segunda etapa, de rack de ÓSMOSIS INVERSA Nº 1 marca HYDRANAUTICS, modelo ESPA2-LD, en la EDAR Arroyo Culebro Cuenca Media Alta. Terciario Avanzado.</t>
  </si>
  <si>
    <t>Autopsia 2 veces en el contrato a 1 unidad de membrana de primera etapa y otra unidad de segunda etapa, de rack de ÓSMOSIS INVERSA Nº 2 marca HYDRANAUTICS, modelo ESPA2-LD, en la EDAR Arroyo Culebro Cuenca Media Alta. Terciario Avanzado.</t>
  </si>
  <si>
    <t>Autopsia 2 veces en el contrato a 1 unidad de membrana de primera etapa y otra unidad de segunda etapa, de rack de ÓSMOSIS INVERSA Nº 3 marca HYDRANAUTICS, modelo ESPA2-LD, en la EDAR Arroyo Culebro Cuenca Media Alta. Terciario Avanzado.</t>
  </si>
  <si>
    <t>Limpieza de choque con hipoclorito  de toda la linea desde deposito de UF hasta blending con cada parada anual  (4 paradas al año)</t>
  </si>
  <si>
    <t>Limpieza con biocida desde deposito de agua ultrafiltrada a deposito de agua osmotizada cada 2 paradas anuales (2 al año)</t>
  </si>
  <si>
    <t>Mantenimiento preventivo anual de Variadores de frecuencia de las bombas de envio a International Paper, envio a OI alta presion, bombas de envio a UF, bombas de retrolavado y limpieza CIP en la EDAR Arroyo Culebro Cuenca Media Alta. Terciario.</t>
  </si>
  <si>
    <t>Medición de vibraciones en compresor, bomba, soplante, turbocompresor, motogenerador o centrifugadora, en la EDAR Arroyo Culebro Cuenca Media Alta.</t>
  </si>
  <si>
    <t xml:space="preserve">Campaña anual de termografía aerea con dron de:
Tranformadores Subestacion (3 uds)
</t>
  </si>
  <si>
    <t xml:space="preserve">Campaña anual de termografía aerea con dron de:
Tratamiento Terciario Avanzado (3 uds)
</t>
  </si>
  <si>
    <t>Campaña anual de termografía, en todos los cuadros eléctricos, en la EDAR Arroyo Culebro Cuenca Media Alta. CGBT 1 PRETRATAMIENTO (Cuadro interruptor CCM1 1600 A)</t>
  </si>
  <si>
    <t xml:space="preserve">Campaña anual de termografía, en todos los cuadros eléctricos, en la EDAR Arroyo Culebro Cuenca Media Alta. CGBT 2 BIOLÓGICO (Cuadro interruptor Trafo 5  2000 A x 2 uds;Cuadro interruptor Trafo 6  2000 A x 2 uds;Cuadro interruptor CCM2 1600 Ax 2 uds; Cuadro interruptor CCM3 630 A)
</t>
  </si>
  <si>
    <t>Campaña anual de termografía, en todos los cuadros eléctricos, en la EDAR Arroyo Culebro Cuenca Media Alta. CCM PRETRATAMIENTO</t>
  </si>
  <si>
    <t xml:space="preserve">Campaña anual de termografía, en todos los cuadros eléctricos, en la EDAR Arroyo Culebro Cuenca Media Alta. CCM FANGOS
</t>
  </si>
  <si>
    <t xml:space="preserve">Campaña anual de termografía, en todos los cuadros eléctricos, en la EDAR Arroyo Culebro Cuenca Media Alta. CCM Aereacion
</t>
  </si>
  <si>
    <t xml:space="preserve">Campaña anual de termografía de bateria de condensadores De la EDAR Arroyo Culebro CMA BATERIA CONDENSADORES PRETRATAMIENTO
</t>
  </si>
  <si>
    <t xml:space="preserve">Campaña anual de termografía de bateria de condensadores De la EDAR Arroyo Culebro CMA BATERIA CONDENSADORES FANGOS
</t>
  </si>
  <si>
    <t xml:space="preserve">Campaña anual de termografía de bateria de condensadores De la EDAR Arroyo Culebro CMA BATERIA CONDENSADORES AERACION
</t>
  </si>
  <si>
    <t>Realización de análisis semestral completo (parámetros recomendados por GUASCOR) de GAS A MOTOGENERADORES, en la EDAR Arroyo Culebro Cuenca Media Alta. ANTES Y DESPUÉS DE FILTRO DE·CARBON ACTIVO</t>
  </si>
  <si>
    <t xml:space="preserve">Campaña anual de termografía, en todos los cuadros eléctricos, en la EDAR Arroyo Culebro Cuenca Media Alta. CGBT 3 TERCIARIO (Cuadro interruptor CCM3 630 A)
</t>
  </si>
  <si>
    <t xml:space="preserve">Campaña anual de termografía, en todos los cuadros eléctricos, en la EDAR Arroyo Culebro Cuenca Media Alta. CCM Tratamiento Terciario Convencional
</t>
  </si>
  <si>
    <t xml:space="preserve">Campaña anual de termografía, en todos los cuadros eléctricos, en la EDAR Arroyo Culebro Cuenca Media Alta. CGBT 4 TTA (Cuadro interruptor Trafo 3  2000 A  uds;Cuadro interruptor Trafo 4  2000 A;Cuadro interruptor CCM 2000 A; Cuadro DIS; Cuadro  interruptor CCM2 2000 A, PRETRATAMIENTO 1600 A)
</t>
  </si>
  <si>
    <t xml:space="preserve">Campaña anual de termografía, en todos los cuadros eléctricos, en la EDAR Arroyo Culebro Cuenca Media Alta. CCM Tratamiento Terciario Avanzado Filtracion
</t>
  </si>
  <si>
    <t xml:space="preserve">Campaña anual de termografía, en todos los cuadros eléctricos, en la EDAR Arroyo Culebro Cuenca Media Alta. CCM Tratamiento Terciario Avanzado Osmosis
</t>
  </si>
  <si>
    <t>Verificación anual de phmetro CASETA MINERVA INFLUENTE, en la EDAR Arroyo Culebro Cuenca Media Alta.</t>
  </si>
  <si>
    <t>Verificación anual de phmetro CASETA MINERVA EFLUENTE, en la EDAR Arroyo Culebro Cuenca Media Alta.</t>
  </si>
  <si>
    <t>Verificación semestral de multiparamétrica S:CAN (DQO, SS, NITRATOS) CASETA MINERVA INFLUENTE, en la EDAR Arroyo Culebro Cuenca Media Alta.</t>
  </si>
  <si>
    <t>Verificación semestral de multiparamétrica S:CAN (DQO, SS, NITRATOS) CASETA MINERVA EFLUENTE, en la EDAR Arroyo Culebro Cuenca Media Alta.</t>
  </si>
  <si>
    <t>MAntenimiento anual de analizador de amonio y nitratos sonda AN-ISE nº1 icluyendo piezas de desgaste (fungibles) y repuestos, reactivos, gastos desplazamiento o envío, en la EDAR Arroyo Culebro Cuenca Media Alta.</t>
  </si>
  <si>
    <t>Mantenimiento anual de analizador de amonio y nitratos sonda AN-ISE nº2 icluyendo piezas de desgaste (fungibles) y repuestos, reactivos, gastos desplazamiento o envío, en la EDAR Arroyo Culebro Cuenca Media Alta.</t>
  </si>
  <si>
    <t>Mantenimiento anual de analizador de amonio y nitratos sonda AN-ISE nº3 icluyendo piezas de desgaste (fungibles) y repuestos, reactivos, gastos desplazamiento o envío, en la EDAR Arroyo Culebro Cuenca Media Alta.</t>
  </si>
  <si>
    <t>Mantenimiento anual de analizador de amonio y nitratos sonda AN-ISE nº4 icluyendo piezas de desgaste (fungibles) y repuestos, reactivos, gastos desplazamiento o envío, en la EDAR Arroyo Culebro Cuenca Media Alta.</t>
  </si>
  <si>
    <t>Verificación anual de ANALIZADOR DE AMONIO Y NITRATOS sonda AN-ISE CASETA MINERVA INFLUENTE, en la EDAR Arroyo Culebro Cuenca Media Alta.</t>
  </si>
  <si>
    <t>Verificación semestral de ANALIZADOR DE AMONIO E+H CA80AM CASETA MINERVA EFLUENTE, en la EDAR Arroyo Culebro Cuenca Media Alta.</t>
  </si>
  <si>
    <t>Mantenimiento trimestral del sistema de filtrado FILTRAX (lineas 1 y 4) del ANALIZADOR EN CONTINUO DE ORTOFOSFATOS, en la EDAR Arroyo Culebro Cuenca Media Alta</t>
  </si>
  <si>
    <t>Mantenimiento trimestral del sistema de filtrado FILTRAX (lineas 2 y 3) del ANALIZADOR EN CONTINUO DE ORTOFOSFATOS, en la EDAR Arroyo Culebro Cuenca Media Alta</t>
  </si>
  <si>
    <t>Mantenimiento trimestral del sistema de medición Phosphax del ANALIZADOR DE ORTOFOSFATOS CASETA MINERVA EFLUENTE, en la EDAR Arroyo Culebro Cuenca Media Alta.</t>
  </si>
  <si>
    <t>Mantenimiento anual de medidor re-dox ZONA ANOXICA LINEA Nº 1, en la EDAR Arroyo Culebro Cuenca Media Alta.</t>
  </si>
  <si>
    <t>Mantenimiento anual de medidor re-dox ZONA ANOXICA LINEA Nº 2, en la EDAR Arroyo Culebro Cuenca Media Alta.</t>
  </si>
  <si>
    <t>Mantenimiento anual de medidor re-dox ZONA ANOXICA LINEA Nº 3, en la EDAR Arroyo Culebro Cuenca Media Alta.</t>
  </si>
  <si>
    <t>Mantenimiento anual de medidor re-dox ZONA ANOXICA LINEA Nº 4, en la EDAR Arroyo Culebro Cuenca Media Alta.</t>
  </si>
  <si>
    <t>Verificación anual de turbidímetro CASETA MINERVA INFLUENTE, en la EDAR Arroyo Culebro Cuenca Media Alta.</t>
  </si>
  <si>
    <t>Verificación anual de turbidímetro CASETA MINERVA EFLUENTE, en la EDAR Arroyo Culebro Cuenca Media Alta.</t>
  </si>
  <si>
    <t>Verificación anual del conductivímetro CASETA MINERVA INFLUENTE, en la EDAR Arroyo Culebro Cuenca Media Alta</t>
  </si>
  <si>
    <t>Verificación anual del conductivímetro CASETA MINERVA EFLUENTE, en la EDAR Arroyo Culebro Cuenca Media Alta</t>
  </si>
  <si>
    <t>Verificación bienal de medidor de nivel ultrasónicos AGUA BRUTA, en la EDAR Arroyo Culebro Cuenca Media Alta.</t>
  </si>
  <si>
    <t>Verificación bienal de medidor de nivel ultrasónicos SILO 1, en la EDAR Arroyo Culebro Cuenca Media Alta.</t>
  </si>
  <si>
    <t>Verificación bienal de medidor de nivel ultrasónicos SILO 2, en la EDAR Arroyo Culebro Cuenca Media Alta.</t>
  </si>
  <si>
    <t>Verificación bienal de medidor de nivel ultrasónicos GASOMETRO, en la EDAR Arroyo Culebro Cuenca Media Alta.</t>
  </si>
  <si>
    <t>Verificación bienal de medidor de nivel ultrasónicos CLORURO FÉRRICO DESODORIZACION DE FANGOS, en la EDAR Arroyo Culebro Cuenca Media Alta.</t>
  </si>
  <si>
    <t>Verificación bienal de medidor de nivel, en la EDAR Arroyo Culebro Cuenca Media Alta.: NIVEL ANTERIOR AL TAMIZ DE FINOS CANAL Nº 1.</t>
  </si>
  <si>
    <t>Verificación bienal de medidor de nivel, en la EDAR Arroyo Culebro Cuenca Media Alta.: NIVEL POSTERIOR AL TAMIZ DE FINOS CANAL Nº 1.</t>
  </si>
  <si>
    <t>Verificación bienal de medidor de nivel, en la EDAR Arroyo Culebro Cuenca Media Alta.: NIVEL ANTERIOR AL TAMIZ DE FINOS CANAL Nº 2.</t>
  </si>
  <si>
    <t>Verificación bienal de medidor de nivel, en la EDAR Arroyo Culebro Cuenca Media Alta.: NIVEL POSTERIOR AL TAMIZ DE FINOS CANAL Nº 2.</t>
  </si>
  <si>
    <t>Verificación bienal de medidor de nivel, en la EDAR Arroyo Culebro Cuenca Media Alta.: NIVEL ANTERIOR AL TAMIZ DE FINOS CANAL Nº 3.</t>
  </si>
  <si>
    <t>Verificación bienal de medidor de nivel, en la EDAR Arroyo Culebro Cuenca Media Alta.: NIVEL POSTERIOR AL TAMIZ DE FINOS CANAL Nº 3.</t>
  </si>
  <si>
    <t>Verificación bienal de medidor de nivel, en la EDAR Arroyo Culebro Cuenca Media Alta.: NIVEL ANTERIOR AL TAMIZ DE FINOS CANAL Nº  4.</t>
  </si>
  <si>
    <t>Verificación bienal de medidor de nivel, en la EDAR Arroyo Culebro Cuenca Media Alta.: NIVEL POSTERIOR AL TAMIZ DE FINOS CANAL Nº 4.</t>
  </si>
  <si>
    <t>Verificación bienal de medidor de nivel, en la EDAR Arroyo Culebro Cuenca Media Alta.: NIVEL ANTERIOR AL TAMIZ DE FINOS CANAL Nº 5.</t>
  </si>
  <si>
    <t>Verificación bienal de medidor de nivel, en la EDAR Arroyo Culebro Cuenca Media Alta.: NIVEL POSTERIOR AL TAMIZ DE FINOS CANAL Nº 5.</t>
  </si>
  <si>
    <t>Verificación bienal de medidor de nivel, en la EDAR Arroyo Culebro Cuenca Media Alta.: NIVEL compuerta bypass a REACTOR BIOLÓGICO 2ª ETAPA</t>
  </si>
  <si>
    <t>Verificación bienal de medidor de nivel con curva de gasto  RECIRC. INTERNA LINEA Nº 1 ETAPA B ZONA ANOXICA, en la EDAR Arroyo Culebro Cuenca Media Alta.</t>
  </si>
  <si>
    <t>Verificación bienal de caudalimetro electromagnetico RECIRC. INTERNA LINEA Nº 1 ETAPA B ZONA ANAEROBIA, en la EDAR Arroyo Culebro Cuenca Media Alta.</t>
  </si>
  <si>
    <t>Verificación bienal de medidor de nivel con curva de gasto  RECIRC. INTERNA LINEA Nº 2 ETAPA B ZONA ANOXICA, en la EDAR Arroyo Culebro Cuenca Media Alta.</t>
  </si>
  <si>
    <t>Verificación bienal de medidor de nivel con curva de gasto  RECIRC. INTERNA LINEA Nº 3 ETAPA B ZONA ANOXICA, en la EDAR Arroyo Culebro Cuenca Media Alta.</t>
  </si>
  <si>
    <t>ME-CMA-115</t>
  </si>
  <si>
    <t>ME-CMA-116</t>
  </si>
  <si>
    <t>ME-CMA-117</t>
  </si>
  <si>
    <t>ME-CMA-118</t>
  </si>
  <si>
    <t>ME-CMA-119</t>
  </si>
  <si>
    <t>ME-CMA-120</t>
  </si>
  <si>
    <t>ME-CMA-121</t>
  </si>
  <si>
    <t>Verificación semestral de detector de gas CH4 Nº1 SALA COMPRESORES, en la EDAR Arroyo Culebro Cuenca Media Alta.</t>
  </si>
  <si>
    <t>ME-CMA-122</t>
  </si>
  <si>
    <t>Verificación semestral de detector de gas CH4 Nº2 SALA COMPRESORES, en la EDAR Arroyo Culebro Cuenca Media Alta.</t>
  </si>
  <si>
    <t>ME-CMA-123</t>
  </si>
  <si>
    <t>Verificación semestral de detector de gas CH4 Nº 1 SALA CALDERAS, en la EDAR Arroyo Culebro Cuenca Media Alta.</t>
  </si>
  <si>
    <t>ME-CMA-124</t>
  </si>
  <si>
    <t>Verificación semestral de detector de gas CH4 Nº 2 SALA CALDERAS, en la EDAR Arroyo Culebro Cuenca Media Alta.</t>
  </si>
  <si>
    <t>ME-CMA-125</t>
  </si>
  <si>
    <t>Verificación semestral de detector de gas CH4 Nº 3 SALA CALDERAS, en la EDAR Arroyo Culebro Cuenca Media Alta.</t>
  </si>
  <si>
    <t>ME-CMA-126</t>
  </si>
  <si>
    <t>Verificación semestral de detector de gas CH4 Nº1 SALA MOTOGENERADORES, en la EDAR Arroyo Culebro Cuenca Media Alta.</t>
  </si>
  <si>
    <t>ME-CMA-127</t>
  </si>
  <si>
    <t>Verificación semestral de detector de gas CH4 Nº2 SALA MOTOGENERADORES, en la EDAR Arroyo Culebro Cuenca Media Alta.</t>
  </si>
  <si>
    <t>ME-CMA-128</t>
  </si>
  <si>
    <t>Verificación semestral de detector de gas CH4 Nº3 SALA MOTOGENERADORES, en la EDAR Arroyo Culebro Cuenca Media Alta.</t>
  </si>
  <si>
    <t>ME-CMA-129</t>
  </si>
  <si>
    <t>Verificación semestral de detector de gas CH4 Nº4 SALA MOTOGENERADORES, en la EDAR Arroyo Culebro Cuenca Media Alta.</t>
  </si>
  <si>
    <t>ME-CMA-130</t>
  </si>
  <si>
    <t>Verificación semestral de detector de gas CENTRALITA DETECCION GAS CCM FANGOS, en la EDAR Arroyo Culebro Cuenca Media Alta.</t>
  </si>
  <si>
    <t>ME-CMA-131</t>
  </si>
  <si>
    <t>ME-CMA-132</t>
  </si>
  <si>
    <t>ME-CMA-133</t>
  </si>
  <si>
    <t>ME-CMA-134</t>
  </si>
  <si>
    <t>ME-CMA-135</t>
  </si>
  <si>
    <t>Verificación bienal de medidor de nivel ultrasonico de FILTRO DE ARENA Nº 1, en la EDAR Arroyo Culebro Cuenca Media Alta. Terciario.</t>
  </si>
  <si>
    <t>Verificación bienal de medidor de nivel ultrasonico de FILTRO DE ARENA Nº 2, en la EDAR Arroyo Culebro Cuenca Media Alta. Terciario.</t>
  </si>
  <si>
    <t>Verificación bienal de medidor de nivel ultrasonico de FILTRO DE ARENA Nº 3, en la EDAR Arroyo Culebro Cuenca Media Alta. Terciario.</t>
  </si>
  <si>
    <t>Verificación bienal de medidor de nivel ultrasonico de ARQUETA DE AGUA FILTRADA, en la EDAR Arroyo Culebro Cuenca Media Alta. Terciario.</t>
  </si>
  <si>
    <t>Verificación bienal de medidor de nivel ultrasonico de DESINFECCIÓN ULTRAVIOLETA en canal de agua regenerada, en la EDAR Arroyo Culebro Cuenca Media Alta. Terciario.</t>
  </si>
  <si>
    <t>Verificación bienal de medidor de nivel ultrasonico del DEPÓSITO Nº 1 de agua regenerada, en la EDAR Arroyo Culebro Cuenca Media Alta. Terciario.</t>
  </si>
  <si>
    <t>Verificación bienal de medidor de nivel ultrasonico del DEPÓSITO Nº 2 de agua regenerada, en la EDAR Arroyo Culebro Cuenca Media Alta. Terciario.</t>
  </si>
  <si>
    <t>Verificación bienal de caudalímetro electromagnético de HIPOCLORITO SÓDICO a DEPOSITO Nº1, en la EDAR Arroyo Culebro Cuenca Media Alta. Terciario.</t>
  </si>
  <si>
    <t>Verificación bienal de caudalímetro electromagnético de HIPOCLORITO SÓDICO a DEPOSITO Nº2, en la EDAR Arroyo Culebro Cuenca Media Alta. Terciario.</t>
  </si>
  <si>
    <t>Verificación bienal de caudalímetro electromagnético de HIPOCLORITO SÓDICO a TERCIARIO, en la EDAR Arroyo Culebro Cuenca Media Alta. Terciario.</t>
  </si>
  <si>
    <t>Verificación bienal de caudalímetro electromagnético de PAC a TERCIARIO, en la EDAR Arroyo Culebro Cuenca Media Alta. Terciario.</t>
  </si>
  <si>
    <t>ME-TCMA-019</t>
  </si>
  <si>
    <t>ME-TCMA-020</t>
  </si>
  <si>
    <t>ME-TCMA-021</t>
  </si>
  <si>
    <t>Verificación anual de MEDIDOR DE CLORO nº1 del bombeo de agua regenerada, en la EDAR Arroyo Culebro Cuenca Media Alta. Terciario.</t>
  </si>
  <si>
    <t>ME-TCMA-022</t>
  </si>
  <si>
    <t>Verificación anual de MEDIDOR DE CLORO nº2 del bombeo de agua regenerada, en la EDAR Arroyo Culebro Cuenca Media Alta. Terciario.</t>
  </si>
  <si>
    <t>ME-TCMA-023</t>
  </si>
  <si>
    <t>Mantenimiento anual de medidor HIDROCARBUROS incluyendo todos los fungibles que sean necesarios y la sustitucion de lamparas cada 2 añosen la EDAR Arroyo Culebro Cuenca Media Alta. Terciario Avanzado.</t>
  </si>
  <si>
    <t>ME-TACMA-001</t>
  </si>
  <si>
    <t>Mantenimiento trimestral del sistema de medición Phosphax del analizador en continuo de ORTOFOSFATOS, en la EDAR Arroyo Culebro Cuenca Media Alta Tratamiento Terciario Avanzado.</t>
  </si>
  <si>
    <t>ME-TACMA-002</t>
  </si>
  <si>
    <t>ME-TACMA-003</t>
  </si>
  <si>
    <t>ME-TACMA-004</t>
  </si>
  <si>
    <t>ME-TACMA-005</t>
  </si>
  <si>
    <t>ME-TACMA-006</t>
  </si>
  <si>
    <t>ME-TACMA-007</t>
  </si>
  <si>
    <t>ME-TACMA-008</t>
  </si>
  <si>
    <t>ME-TACMA-009</t>
  </si>
  <si>
    <t>ME-TACMA-010</t>
  </si>
  <si>
    <t>Verificación bienal de medidor de nivel ultrasónico DEPÓSITO AGUA DECANTADA, en la EDAR Arroyo Culebro Cuenca Media Alta. Terciario Avanzado.</t>
  </si>
  <si>
    <t>Verificación bienal de medidor de nivel ultrasónico DEPÓSITO AGUA FILTRADA, en la EDAR Arroyo Culebro Cuenca Media Alta. Terciario Avanzado.</t>
  </si>
  <si>
    <t>Verificación bienal de medidor de nivel ultrasónico DEPÓSITO NEUTRALIZACIÓN, en la EDAR Arroyo Culebro Cuenca Media Alta. Terciario Avanzado.</t>
  </si>
  <si>
    <t>Verificación bienal de medidor de nivel ultrasónico DEPÓSITO AGUA ULTRAFILTRADA "A", en la EDAR Arroyo Culebro Cuenca Media Alta. Terciario Avanzado.</t>
  </si>
  <si>
    <t>Verificación bienal de medidor de nivel ultrasónico DEPÓSITO AGUA ULTRAFILTRADA "B", en la EDAR Arroyo Culebro Cuenca Media Alta. Terciario Avanzado.</t>
  </si>
  <si>
    <t>Verificación bienal de medidor de nivel ultrasónico DEPÓSITO LIMPIEZA ÓSMOSIS INVERSA, en la EDAR Arroyo Culebro Cuenca Media Alta. Terciario Avanzado.</t>
  </si>
  <si>
    <t>Verificación bienal de medidor de nivel ultrasónico DEPÓSITO AGUA TRATADA, en la EDAR Arroyo Culebro Cuenca Media Alta. Terciario Avanzado.</t>
  </si>
  <si>
    <t>Verificación bienal de medidor de nivel ultrasónico DEPÓSITO DE CLORURO FÉRRICO Nº 1, en la EDAR Arroyo Culebro Cuenca Media Alta. Terciario Avanzado.</t>
  </si>
  <si>
    <t>Verificación bienal de medidor de nivel ultrasónico DEPÓSITO DE CLORURO FÉRRICO Nº 2, en la EDAR Arroyo Culebro Cuenca Media Alta. Terciario Avanzado.</t>
  </si>
  <si>
    <t>Verificación bienal de medidor de nivel ultrasónico DEPÓSITO DE AMONIACO, en la EDAR Arroyo Culebro Cuenca Media Alta. Terciario Avanzado.</t>
  </si>
  <si>
    <t>Verificación bienal de medidor de nivel ultrasónico DEPÓSITO DE HIPOCLORITO SÓDICO Nº 1, en la EDAR Arroyo Culebro Cuenca Media Alta. Terciario Avanzado.</t>
  </si>
  <si>
    <t>Verificación bienal de medidor de nivel ultrasónico DEPÓSITO DE HIPOCLORITO SÓDICO Nº 2, en la EDAR Arroyo Culebro Cuenca Media Alta. Terciario Avanzado.</t>
  </si>
  <si>
    <t>Verificación bienal de medidor de nivel ultrasónico DEPÓSITO HIDRÓXIDO SÓDICO, en la EDAR Arroyo Culebro Cuenca Media Alta. Terciario Avanzado.</t>
  </si>
  <si>
    <t>Verificación bienal de medidor de nivel ultrasónico DEPÓSITO ÁCIDO CLORHÍDRICO, en la EDAR Arroyo Culebro Cuenca Media Alta. Terciario Avanzado.</t>
  </si>
  <si>
    <t>Verificación bienal de medidor de nivel ultrasónico DEPÓSITO BISULFITO SÓDICO, en la EDAR Arroyo Culebro Cuenca Media Alta. Terciario Avanzado.</t>
  </si>
  <si>
    <t>Verificación bienal de medidor de nivel ultrasónicos DEPÓSITO DISPERSANTE, en la EDAR Arroyo Culebro Cuenca Media Alta. Terciario Avanzado.</t>
  </si>
  <si>
    <t>Verificación bienal de medidor de nivel ultrasónico TANQUE DE PREPARACIÓN DE LECHADA DE CAL, en la EDAR Arroyo Culebro Cuenca Media Alta. Terciario Avanzado.</t>
  </si>
  <si>
    <t>Verificación bienal de medidor de nivel ultrasónico DEPOSITO AGUA OSMOTIZADA, en la EDAR Arroyo Culebro Cuenca Media Alta. Terciario Avanzado.</t>
  </si>
  <si>
    <t>Verificación bienal de caudalímetro electromagnético  ARQUETA DE ENTRADA, en la EDAR Arroyo Culebro Cuenca Media Alta. Terciario Avanzado.</t>
  </si>
  <si>
    <t>Verificación bienal de caudalímetro electromagnético ENTRADA DE FILTROS "A", en la EDAR Arroyo Culebro Cuenca Media Alta. Terciario Avanzado.</t>
  </si>
  <si>
    <t>Verificación bienal de caudalímetro electromagnético ENTRADA DE FILTROS "B", en la EDAR Arroyo Culebro Cuenca Media Alta. Terciario Avanzado.</t>
  </si>
  <si>
    <t>Verificación bienal de caudalímetro electromagnético ENTRADA DE FILTROS "C", en la EDAR Arroyo Culebro Cuenca Media Alta. Terciario Avanzado.</t>
  </si>
  <si>
    <t>Verificación bienal de caudalímetro electromagnético ENTRADA DE FILTRO DE CARBÓN "A", en la EDAR Arroyo Culebro Cuenca Media Alta. Terciario Avanzado.</t>
  </si>
  <si>
    <t>Verificación bienal de caudalímetro electromagnético ENTRADA DE FILTRO DE CARBÓN "B", en la EDAR Arroyo Culebro Cuenca Media Alta. Terciario Avanzado.</t>
  </si>
  <si>
    <t>Verificación bienal de caudalímetro electromagnético ENTRADA DE FILTRO DE CARBÓN "C", en la EDAR Arroyo Culebro Cuenca Media Alta. Terciario Avanzado.</t>
  </si>
  <si>
    <t>Verificación bienal de caudalímetro electromagnético AGUA DE LAVADO DE FILTROS, en la EDAR Arroyo Culebro Cuenca Media Alta. Terciario Avanzado.</t>
  </si>
  <si>
    <t>Verificación bienal de caudalímetro electromagnético PURGA DE FANGOS, en la EDAR Arroyo Culebro Cuenca Media Alta. Terciario Avanzado.</t>
  </si>
  <si>
    <t>Verificación bienal de caudalímetro electromagnético RECIRCULACIÓN DE FANGOS, en la EDAR Arroyo Culebro Cuenca Media Alta. Terciario Avanzado.</t>
  </si>
  <si>
    <t>Verificación bienal de caudalímetro electromagnético AGUA RETROLAVADO A ULTRAFILTRACIÓN, en la EDAR Arroyo Culebro Cuenca Media Alta. Terciario Avanzado.</t>
  </si>
  <si>
    <t>Verificación bienal de caudalímetro electromagnético AGUA RECIRCULACIÓN DEPÓSITO NEUTRALIZACIÓN, en la EDAR Arroyo Culebro Cuenca Media Alta. Terciario Avanzado.</t>
  </si>
  <si>
    <t>Verificación bienal de caudalímetro electromagnético AGUA ULTRAFILTRADA, en la EDAR Arroyo Culebro Cuenca Media Alta. Terciario Avanzado.</t>
  </si>
  <si>
    <t>Verificación bienal de caudalímetro electromagnético ENTRADA DE AGUA A ÓSMOSIS INVERSA "A", en la EDAR Arroyo Culebro Cuenca Media Alta. Terciario Avanzado.</t>
  </si>
  <si>
    <t>Verificación bienal de caudalímetro electromagnético ENTRADA DE AGUA A ÓSMOSIS INVERSA "B", en la EDAR Arroyo Culebro Cuenca Media Alta. Terciario Avanzado.</t>
  </si>
  <si>
    <t>Verificación bienal de caudalímetro electromagnético ENTRADA DE AGUA A ÓSMOSIS INVERSA "C", en la EDAR Arroyo Culebro Cuenca Media Alta. Terciario Avanzado.</t>
  </si>
  <si>
    <t>Verificación bienal de caudalímetro electromagnético SALIDA DE AGUA PERMEADA PRIMERA ETAPA ÓSMOSIS INVERSA "A", en la EDAR Arroyo Culebro Cuenca Media Alta. Terciario Avanzado.</t>
  </si>
  <si>
    <t>Verificación bienal de caudalímetro electromagnético SALIDA DE AGUA PERMEADA PRIMERA ETAPA ÓSMOSIS INVERSA "B", en la EDAR Arroyo Culebro Cuenca Media Alta. Terciario Avanzado.</t>
  </si>
  <si>
    <t>Verificación bienal de caudalímetro electromagnético SALIDA DE AGUA PERMEADA PRIMERA ETAPA ÓSMOSIS INVERSA "C", en la EDAR Arroyo Culebro Cuenca Media Alta. Terciario Avanzado.</t>
  </si>
  <si>
    <t>Verificación bienal de caudalímetro electromagnético SALIDA DE AGUA PERMEADA SEGUNDA ETAPA ÓSMOSIS INVERSA "A", en la EDAR Arroyo Culebro Cuenca Media Alta. Terciario Avanzado.</t>
  </si>
  <si>
    <t>Verificación bienal de caudalímetro electromagnético SALIDA DE AGUA PERMEADA SEGUNDA ETAPA ÓSMOSIS INVERSA "B", en la EDAR Arroyo Culebro Cuenca Media Alta. Terciario Avanzado.</t>
  </si>
  <si>
    <t>Verificación bienal de caudalímetro electromagnético SALIDA DE AGUA PERMEADA SEGUNDA ETAPA ÓSMOSIS INVERSA "C", en la EDAR Arroyo Culebro Cuenca Media Alta. Terciario Avanzado.</t>
  </si>
  <si>
    <t>Verificación bienal de caudalímetro electromagnético RECHAZO ÓSMOSIS INVERSA "A", en la EDAR Arroyo Culebro Cuenca Media Alta. Terciario Avanzado.</t>
  </si>
  <si>
    <t>Verificación bienal de caudalímetro electromagnético RECHAZO ÓSMOSIS INVERSA "B", en la EDAR Arroyo Culebro Cuenca Media Alta. Terciario Avanzado.</t>
  </si>
  <si>
    <t>Verificación bienal de caudalímetro electromagnético RECHAZO ÓSMOSIS INVERSA "C", en la EDAR Arroyo Culebro Cuenca Media Alta. Terciario Avanzado.</t>
  </si>
  <si>
    <t>Verificación bienal de caudalímetro electromagnético LIMPIEZA A ÓSMOSIS INVERSA, en la EDAR Arroyo Culebro Cuenca Media Alta. Terciario Avanzado.</t>
  </si>
  <si>
    <t>Verificación bienal de caudalímetro electromagnético AGUA TRATADA, en la EDAR Arroyo Culebro Cuenca Media Alta. Terciario Avanzado.</t>
  </si>
  <si>
    <t>Verificación bienal de caudalímetro electromagnético CLORURO FÉRRICO A FILTROS DE ARENA Y CÁMARA DE MEZCLA, en la EDAR Arroyo Culebro Cuenca Media Alta. Terciario Avanzado.</t>
  </si>
  <si>
    <t>Verificación bienal de caudalímetro electromagnético CLORURO FÉRRICO A ULTRAFILTRACIÓN, en la EDAR Arroyo Culebro Cuenca Media Alta. Terciario Avanzado.</t>
  </si>
  <si>
    <t>Verificación bienal de caudalímetro electromagnético AMONIACO A CÁMARA DE MEZCLA, en la EDAR Arroyo Culebro Cuenca Media Alta. Terciario Avanzado.</t>
  </si>
  <si>
    <t>Verificación bienal de caudalímetro electromagnético AMONIACO A ULTRAFILTRACIÓN, en la EDAR Arroyo Culebro Cuenca Media Alta. Terciario Avanzado.</t>
  </si>
  <si>
    <t>Verificación bienal de caudalímetro electromagnético HIPOCLORITO SÓDICO A CÁMARA DE MEZCLA, en la EDAR Arroyo Culebro Cuenca Media Alta. Terciario Avanzado.</t>
  </si>
  <si>
    <t>Verificación bienal de caudalímetro electromagnético HIPOCLORITO SÓDICO A ULTRAFILTRACIÓN Y DESINFECCIÓN, en la EDAR Arroyo Culebro Cuenca Media Alta. Terciario Avanzado.</t>
  </si>
  <si>
    <t>Verificación bienal de caudalímetro electromagnético HIPOCLORITO SÓDICO A CEB ULTRAFILTRACIÓN, en la EDAR Arroyo Culebro Cuenca Media Alta. Terciario Avanzado.</t>
  </si>
  <si>
    <t>Verificación bienal de caudalímetro electromagnético HIPOCLORITO SÓDICO A DESINFECCIÓN AGUA TRATADA, en la EDAR Arroyo Culebro Cuenca Media Alta. Terciario Avanzado.</t>
  </si>
  <si>
    <t>Verificación bienal de caudalímetro electromagnético HIDRÓXIDO SÓDICO A CÁMARA DE MEZCLA, en la EDAR Arroyo Culebro Cuenca Media Alta. Terciario Avanzado.</t>
  </si>
  <si>
    <t>Verificación bienal de caudalímetro electromagnético HIDRÓXIDO SÓDICO A CEB ULTRAFILTRACIÓN, en la EDAR Arroyo Culebro Cuenca Media Alta. Terciario Avanzado.</t>
  </si>
  <si>
    <t>Verificación bienal de caudalímetro electromagnético HIDRÓXIDO SÓDICO A NEUTRALIZACIÓN, en la EDAR Arroyo Culebro Cuenca Media Alta. Terciario Avanzado.</t>
  </si>
  <si>
    <t>Verificación bienal de caudalímetro electromagnético HIDRÓXIDO SÓDICO A CIP ÓSMOSIS INVERSA, en la EDAR Arroyo Culebro Cuenca Media Alta. Terciario Avanzado.</t>
  </si>
  <si>
    <t>Verificación bienal de caudalímetro electromagnético ÁCIDO CLORHÍDRICO A CEB ULTRAFILTRACIÓN, en la EDAR Arroyo Culebro Cuenca Media Alta. Terciario Avanzado.</t>
  </si>
  <si>
    <t>Verificación bienal de caudalímetro electromagnético ÁCIDO CLORHÍDRICO A ÓSMOSIS INVERSA, en la EDAR Arroyo Culebro Cuenca Media Alta. Terciario Avanzado.</t>
  </si>
  <si>
    <t>Verificación bienal de caudalímetro electromagnético ÁCIDO CLORHÍDRICO A NEUTRALIZACIÓN, en la EDAR Arroyo Culebro Cuenca Media Alta. Terciario Avanzado.</t>
  </si>
  <si>
    <t>Verificación bienal de caudalímetro electromagnético ÁCIDO CLORHÍDRICO A CIP ÓSMOSIS INVERSA, en la EDAR Arroyo Culebro Cuenca Media Alta. Terciario Avanzado.</t>
  </si>
  <si>
    <t>Verificación bienal de caudalímetro electromagnético BISULFITO SÓDICO A ÓSMOSIS INVERSA, en la EDAR Arroyo Culebro Cuenca Media Alta. Terciario Avanzado.</t>
  </si>
  <si>
    <t>Verificación bienal de caudalímetro electromagnético BISULFITO SÓDICO A NEUTRALIZACIÓN, en la EDAR Arroyo Culebro Cuenca Media Alta. Terciario Avanzado.</t>
  </si>
  <si>
    <t>Verificación bienal de caudalímetro electromagnético DISPERSANTE A ÓSMOSIS INVERSA, en la EDAR Arroyo Culebro Cuenca Media Alta. Terciario Avanzado.</t>
  </si>
  <si>
    <t>Verificación bienal de caudalímetro electromagnético AGUA TRATADA A DILUCIÓN DE CAL, en la EDAR Arroyo Culebro Cuenca Media Alta. Terciario Avanzado.</t>
  </si>
  <si>
    <t>Verificación bienal de caudalímetro electromagnético TANQUE DE PREPARACIÓN DE LECHADA DE CAL A DEPÓSITO, en la EDAR Arroyo Culebro Cuenca Media Alta. Terciario Avanzado.</t>
  </si>
  <si>
    <t>Verificación bienal de caudalímetro electromagnético CO2, en la EDAR Arroyo Culebro Cuenca Media Alta. Terciario Avanzado.</t>
  </si>
  <si>
    <t>Verificación bienal de caudalímetro electromagnético ENTRADA AGUA MÓDULO "A" ULTRAFILTRACIÓN, en la EDAR Arroyo Culebro Cuenca Media Alta. Terciario Avanzado.</t>
  </si>
  <si>
    <t>Verificación bienal de caudalímetro electromagnético ENTRADA AGUA MÓDULO "B" ULTRAFILTRACIÓN, en la EDAR Arroyo Culebro Cuenca Media Alta. Terciario Avanzado.</t>
  </si>
  <si>
    <t>Verificación bienal de caudalímetro electromagnético ENTRADA AGUA MÓDULO "C" ULTRAFILTRACIÓN, en la EDAR Arroyo Culebro Cuenca Media Alta. Terciario Avanzado.</t>
  </si>
  <si>
    <t>Verificación bienal de caudalímetro electromagnético ENTRADA AGUA MÓDULO "D" ULTRAFILTRACIÓN, en la EDAR Arroyo Culebro Cuenca Media Alta. Terciario Avanzado.</t>
  </si>
  <si>
    <t>Verificación bienal de caudalímetro electromagnético AGUA UF DE BLENDING, en la EDAR Arroyo Culebro Cuenca Media Alta. Terciario Avanzado.</t>
  </si>
  <si>
    <t>Verificación bienal de caudalímetro másico AIRE  A MÓDULO "A" ULTRAFILTRACIÓN, en la EDAR Arroyo Culebro Cuenca Media Alta. Terciario Avanzado.</t>
  </si>
  <si>
    <t>Verificación bienal de caudalímetro másico AIRE  A MÓDULO "B" ULTRAFILTRACIÓN, en la EDAR Arroyo Culebro Cuenca Media Alta. Terciario Avanzado.</t>
  </si>
  <si>
    <t>Verificación bienal de caudalímetro másico AIRE  A MÓDULO "C" ULTRAFILTRACIÓN, en la EDAR Arroyo Culebro Cuenca Media Alta. Terciario Avanzado.</t>
  </si>
  <si>
    <t>Verificación bienal de caudalímetro másico AIRE  A MÓDULO "D" ULTRAFILTRACIÓN, en la EDAR Arroyo Culebro Cuenca Media Alta. Terciario Avanzado.</t>
  </si>
  <si>
    <t>Revisión por OCA de LÍNEAS ELÉCTRICAS Y SUBTERRÁNEAS de AT, en la EDAR Arroyo Culebro Cuenca Media Alta.
Líneas eléctricas AT de entrada (1250m) linea 1 de la doble</t>
  </si>
  <si>
    <t>Revisión por OCA de LÍNEAS ELÉCTRICAS Y SUBTERRÁNEAS de AT, en la EDAR Arroyo Culebro Cuenca Media Alta.
Líneas eléctricas AT de entrada (1250m) linea 2 de la doble</t>
  </si>
  <si>
    <t>Revisión por OCA de LÍNEAS ELÉCTRICAS Y SUBTERRÁNEAS de AT, en la EDAR Arroyo Culebro Cuenca Media Alta.
Líneas eléctricas AT a CT fangos (340m) (CT1)</t>
  </si>
  <si>
    <t>Revisión por OCA de LÍNEAS ELÉCTRICAS Y SUBTERRÁNEAS de AT, en la EDAR Arroyo Culebro Cuenca Media Alta.
Líneas eléctricas AT a CT biologico (190m) (CT2)</t>
  </si>
  <si>
    <t>Revisión por OCA de LÍNEAS ELÉCTRICAS Y SUBTERRÁNEAS de AT, en la EDAR Arroyo Culebro Cuenca Media Alta.
Líneas eléctrica CT TTA a CT riego (CT3-4)</t>
  </si>
  <si>
    <t>Revisión por OCA de LÍNEAS ELÉCTRICAS Y SUBTERRÁNEAS de AT, en la EDAR Arroyo Culebro Cuenca Media Alta.
Líneas eléctrica CT2 a CCM</t>
  </si>
  <si>
    <t>Revisión por OCA de LÍNEAS ELÉCTRICAS Y SUBTERRÁNEAS de AT, en la EDAR Arroyo Culebro Cuenca Media Alta.
Líneas eléctricas AT de TTA (CT3)</t>
  </si>
  <si>
    <t>Revisión por OCA de CENTROS DE TRANSFORMACIÓN Y CENTROS DE SECCIONAMIENTO de AT, en la EDAR Arroyo Culebro Cuenca Media Alta.
Subestacion Transformador 45/6 kV nº 1</t>
  </si>
  <si>
    <t>Revisión por OCA de CENTROS DE TRANSFORMACIÓN Y CENTROS DE SECCIONAMIENTO de AT, en la EDAR Arroyo Culebro Cuenca Media Alta.
Subestacion Transformador 45/6 kV nº 2</t>
  </si>
  <si>
    <t>Revisión por OCA de CENTROS DE TRANSFORMACIÓN Y CENTROS DE SECCIONAMIENTO de AT, en la EDAR Arroyo Culebro Cuenca Media Alta.
Subestacion Transformador 45/6 kV nº 3</t>
  </si>
  <si>
    <t>Revisión por OCA de CENTROS DE TRANSFORMACIÓN Y CENTROS DE SECCIONAMIENTO de AT, en la EDAR Arroyo Culebro Cuenca Media Alta.
Centro Seccionamiento</t>
  </si>
  <si>
    <t>Revisión por OCA de CENTROS DE TRANSFORMACIÓN Y CENTROS DE SECCIONAMIENTO de AT, en la EDAR Arroyo Culebro Cuenca Media Alta.
CT-1 Transformador 6000/400 V nº 1</t>
  </si>
  <si>
    <t>Revisión por OCA de CENTROS DE TRANSFORMACIÓN Y CENTROS DE SECCIONAMIENTO de AT, en la EDAR Arroyo Culebro Cuenca Media Alta.
CT-1 Transformador 6000/400 V nº 2</t>
  </si>
  <si>
    <t>Revisión por OCA de CENTROS DE TRANSFORMACIÓN Y CENTROS DE SECCIONAMIENTO de AT, en la EDAR Arroyo Culebro Cuenca Media Alta.
CT-1 Transformador 6000/400 V nº 3</t>
  </si>
  <si>
    <t>Revisión por OCA de CENTROS DE TRANSFORMACIÓN Y CENTROS DE SECCIONAMIENTO de AT, en la EDAR Arroyo Culebro Cuenca Media Alta.
CT-2 Transformador 6000/400 V nº 1</t>
  </si>
  <si>
    <t>Revisión por OCA de CENTROS DE TRANSFORMACIÓN Y CENTROS DE SECCIONAMIENTO de AT, en la EDAR Arroyo Culebro Cuenca Media Alta.
CT-2 Transformador 6000/400 V nº 2</t>
  </si>
  <si>
    <t>Revisión anual por empresa mantenedora de LÍNEAS ELÉCTRICAS Y SUBTERRÁNEAS de AT, en la EDAR Arroyo Culebro Cuenca Media Alta.
Líneas eléctricas AT de entrada (1250m) linea 1 de la doble</t>
  </si>
  <si>
    <t>Revisión anual por empresa mantenedora de LÍNEAS ELÉCTRICAS Y SUBTERRÁNEAS de AT, en la EDAR Arroyo Culebro Cuenca Media Alta.
Líneas eléctricas AT de entrada (1250m) linea 2 de la doble</t>
  </si>
  <si>
    <t>Revisión anual por empresa mantenedora de LÍNEAS ELÉCTRICAS Y SUBTERRÁNEAS de AT, en la EDAR Arroyo Culebro Cuenca Media Alta.
Líneas eléctricas AT a CT fangos (340m) (CT1)</t>
  </si>
  <si>
    <t>Revisión anual por empresa mantenedora de LÍNEAS ELÉCTRICAS Y SUBTERRÁNEAS de AT, en la EDAR Arroyo Culebro Cuenca Media Alta.
Líneas eléctricas AT a CT biologico (190m) (CT2)</t>
  </si>
  <si>
    <t>Revisión anual por empresa mantenedora de LÍNEAS ELÉCTRICAS Y SUBTERRÁNEAS de AT, en la EDAR Arroyo Culebro Cuenca Media Alta.
Líneas eléctrica CT TTA a CT riego (CT3-4)</t>
  </si>
  <si>
    <t>Revisión anual por empresa mantenedora de LÍNEAS ELÉCTRICAS Y SUBTERRÁNEAS de AT, en la EDAR Arroyo Culebro Cuenca Media Alta.
Líneas eléctrica CT2 a CCM</t>
  </si>
  <si>
    <t>Revisión anual por empresa mantenedora de LÍNEAS ELÉCTRICAS Y SUBTERRÁNEAS de AT, en la EDAR Arroyo Culebro Cuenca Media Alta.
Líneas eléctricas AT de TTA (CT3)</t>
  </si>
  <si>
    <t>Revisión anual por empresa mantenedora de CENTROS DE TRANSFORMACIÓN Y CENTROS DE SECCIONAMIENTO de AT, en la EDAR Arroyo Culebro Cuenca Media Alta.
Subestacion Transformador 45/6 kV nº 1</t>
  </si>
  <si>
    <t>Revisión anual por empresa mantenedora de CENTROS DE TRANSFORMACIÓN Y CENTROS DE SECCIONAMIENTO de AT, en la EDAR Arroyo Culebro Cuenca Media Alta.
Subestacion Transformador 45/6 kV nº 2</t>
  </si>
  <si>
    <t>Revisión anual por empresa mantenedora de CENTROS DE TRANSFORMACIÓN Y CENTROS DE SECCIONAMIENTO de AT, en la EDAR Arroyo Culebro Cuenca Media Alta.
Subestacion Transformador 45/6 kV nº 3</t>
  </si>
  <si>
    <t>Revisión anual por empresa mantenedora de CENTROS DE TRANSFORMACIÓN Y CENTROS DE SECCIONAMIENTO de AT, en la EDAR Arroyo Culebro Cuenca Media Alta.
Centro Seccionamiento</t>
  </si>
  <si>
    <t>Revisión anual por empresa mantenedora de CENTROS DE TRANSFORMACIÓN Y CENTROS DE SECCIONAMIENTO de AT, en la EDAR Arroyo Culebro Cuenca Media Alta.
CT-1 Transformador 6000/400 V nº 1</t>
  </si>
  <si>
    <t>Revisión anual por empresa mantenedora de CENTROS DE TRANSFORMACIÓN Y CENTROS DE SECCIONAMIENTO de AT, en la EDAR Arroyo Culebro Cuenca Media Alta.
CT-1 Transformador 6000/400 V nº 2</t>
  </si>
  <si>
    <t>Revisión anual por empresa mantenedora de CENTROS DE TRANSFORMACIÓN Y CENTROS DE SECCIONAMIENTO de AT, en la EDAR Arroyo Culebro Cuenca Media Alta.
CT-1 Transformador 6000/400 V nº 3</t>
  </si>
  <si>
    <t>Revisión anual por empresa mantenedora de CENTROS DE TRANSFORMACIÓN Y CENTROS DE SECCIONAMIENTO de AT, en la EDAR Arroyo Culebro Cuenca Media Alta.
CT-2 Transformador 6000/400 V nº 1</t>
  </si>
  <si>
    <t>Revisión anual por empresa mantenedora de CENTROS DE TRANSFORMACIÓN Y CENTROS DE SECCIONAMIENTO de AT, en la EDAR Arroyo Culebro Cuenca Media Alta.
CT-2 Transformador 6000/400 V nº 2</t>
  </si>
  <si>
    <t>Revisión por OCA de BAJA TENSIÓN, en la EDAR Arroyo Culebro Cuenca Media Alta.</t>
  </si>
  <si>
    <t>Inspección visual anual por empresa especializada de los EQUIPOS DE RESPIRACIÓN AUTÓNOMOS (espaldera, máscara, regulador, botella), en la EDAR Arroyo Culebro Cuenca Media Alta</t>
  </si>
  <si>
    <t>Revisión anual por técnico competente del APQ, en la EDAR Arroyo Culebro Cuenca Media Alta. COPRECIPITACIÓN 1</t>
  </si>
  <si>
    <t>Revisión anual por técnico competente del APQ, en la EDAR Arroyo Culebro Cuenca Media Alta. COPRECIPITACIÓN 2</t>
  </si>
  <si>
    <t>Revisión anual por técnico competente del APQ, en la EDAR Arroyo Culebro Cuenca Media Alta. CODIGESTIÓN 1</t>
  </si>
  <si>
    <t>Revisión anual por técnico competente del APQ, en la EDAR Arroyo Culebro Cuenca Media Alta. CODIGESTIÓN 2</t>
  </si>
  <si>
    <t>Revisión por OCA a los 5 años del APQ, en la EDAR Arroyo Culebro Cuenca Media Alta. COPRECIPITACIÓN 1</t>
  </si>
  <si>
    <t>Revisión por OCA a los 5 años del APQ, en la EDAR Arroyo Culebro Cuenca Media Alta. COPRECIPITACIÓN 2</t>
  </si>
  <si>
    <t>RE-CMA-100</t>
  </si>
  <si>
    <t>Revisión por OCA a los 5 años del APQ, en la EDAR Arroyo Culebro Cuenca Media Alta. CODIGESTIÓN 1</t>
  </si>
  <si>
    <t>RE-CMA-101</t>
  </si>
  <si>
    <t>Revisión por OCA a los 5 años del APQ, en la EDAR Arroyo Culebro Cuenca Media Alta. CODIGESTIÓN 2</t>
  </si>
  <si>
    <t>RE-CMA-102</t>
  </si>
  <si>
    <t>RE-CMA-103</t>
  </si>
  <si>
    <t>RE-CMA-104</t>
  </si>
  <si>
    <t>RE-CMA-105</t>
  </si>
  <si>
    <t>RE-CMA-106</t>
  </si>
  <si>
    <t>RE-CMA-107</t>
  </si>
  <si>
    <t>RE-CMA-108</t>
  </si>
  <si>
    <t>RE-CMA-109</t>
  </si>
  <si>
    <t>RE-CMA-110</t>
  </si>
  <si>
    <t>Revisión anual por empresa especializada, de aparatos de elevación, en la EDAR Arroyo Culebro Media Alta. POLIPASTO BOMBAS DE FANGO A CENTRIFUGAS.</t>
  </si>
  <si>
    <t>RE-CMA-111</t>
  </si>
  <si>
    <t>RE-CMA-112</t>
  </si>
  <si>
    <t>RE-CMA-113</t>
  </si>
  <si>
    <t>RE-CMA-114</t>
  </si>
  <si>
    <t>RE-CMA-115</t>
  </si>
  <si>
    <t>RE-CMA-116</t>
  </si>
  <si>
    <t>RE-CMA-117</t>
  </si>
  <si>
    <t>RE-CMA-118</t>
  </si>
  <si>
    <t>RE-CMA-119</t>
  </si>
  <si>
    <t>RE-CMA-120</t>
  </si>
  <si>
    <t>RE-CMA-121</t>
  </si>
  <si>
    <t>RE-CMA-122</t>
  </si>
  <si>
    <t>RE-CMA-123</t>
  </si>
  <si>
    <t>RE-CMA-124</t>
  </si>
  <si>
    <t>RE-CMA-125</t>
  </si>
  <si>
    <t>RE-CMA-126</t>
  </si>
  <si>
    <t>RE-CMA-127</t>
  </si>
  <si>
    <t>Revisión anual de hidrante por empresa especializada, en la EDAR Arroyo Culebro Cuenca Media Alta. METANOL.</t>
  </si>
  <si>
    <t>RE-CMA-128</t>
  </si>
  <si>
    <t>RE-CMA-129</t>
  </si>
  <si>
    <t>RE-CMA-130</t>
  </si>
  <si>
    <t>RE-CMA-131</t>
  </si>
  <si>
    <t>RE-CMA-132</t>
  </si>
  <si>
    <t>RE-CMA-133</t>
  </si>
  <si>
    <t>RE-CMA-134</t>
  </si>
  <si>
    <t>RE-CMA-135</t>
  </si>
  <si>
    <t>RE-CMA-136</t>
  </si>
  <si>
    <t>RE-CMA-137</t>
  </si>
  <si>
    <t>Revisión anual de CENTRALITA DE INCENDIOS por empresa especializada, en la EDAR Arroyo Culebro Cuenca Media Alta. BOMBEO REGENERADA</t>
  </si>
  <si>
    <t>RE-CMA-138</t>
  </si>
  <si>
    <t>RE-CMA-139</t>
  </si>
  <si>
    <t>Inspección cada 10 años por OCA de la PROTECCIÓN CONTRA INCENDIOS, en la EDAR Arroyo Culebro Cuenca Media Alta.</t>
  </si>
  <si>
    <t>RE-CMA-140</t>
  </si>
  <si>
    <t>Inspección quinquenal por OCA de la PROTECCIÓN CONTRA INCENDIOS, en la EDAR Arroyo Culebro Cuenca Media Alta.</t>
  </si>
  <si>
    <t>RE-CMA-141</t>
  </si>
  <si>
    <t>Mantenimiento anual de LÍNEA DE GAS. Comprobación del estado de válvulas de sobrepresión-vacío de digestores, válvulas de línea de gas, apagallamas, potes de purga y otros elementos que la componen, incluyendo reparación o sustitución de aquellos que se encuentren en mal estado, asi como la comprobacion de todos los elementos de seguridad segun diocumento ATEX en la EDAR Arroyo Culebro Cuenca Media Alta.</t>
  </si>
  <si>
    <t>RE-CMA-142</t>
  </si>
  <si>
    <t>RE-CMA-143</t>
  </si>
  <si>
    <t>Desarrollo e implantación de Plan Sanitario de Legionella según RD 487/2022 en la EDAR Arroyo Culebro Cuenca Media Alta.</t>
  </si>
  <si>
    <t>RE-CMA-144</t>
  </si>
  <si>
    <t>Revisión anual Plan Sanitario de Legionella según RD 487/2022 en la EDAR Arroyo Culebro Cuenca Media Alta.</t>
  </si>
  <si>
    <t>RE-CMA-145</t>
  </si>
  <si>
    <t>Prevención y control de la LEGIONELOSIS según RD 487/2022. Limpieza y desinfección anual red ACS y AFCH anual por empresa autorizada, en la EDAR Arroyo Culebro Cuenca Media Alta.</t>
  </si>
  <si>
    <t>RE-CMA-146</t>
  </si>
  <si>
    <t>Prevención y control de la LEGIONELOSIS según RD 487/2022. Limpieza y desinfección anual red agua industrial y PCI por empresa autorizada, en la EDAR Arroyo Culebro Cuenca Media Alta.</t>
  </si>
  <si>
    <t>RE-CMA-147</t>
  </si>
  <si>
    <t>Prevención y control de la LEGIONELOSIS según RD 487/2022. Analíticas  trimestrales Legionella sp, aerobios y hierro (4 ACS, 1 AFCH y 3 ducha lavaojos) por empresa autorizada, en la EDAR Arroyo Culebro Cuenca Media Alta.</t>
  </si>
  <si>
    <t>RE-CMA-148</t>
  </si>
  <si>
    <t>Prevención y control de la LEGIONELOSIS según RD 487/2022. Analíticas  trimestrales Legionella sp, aerobios y hierro (2 agua industrial) por empresa autorizada, en la EDAR Arroyo Culebro Cuenca Media Alta.</t>
  </si>
  <si>
    <t>RE-CMA-149</t>
  </si>
  <si>
    <t>RE-CMA-150</t>
  </si>
  <si>
    <t>Control semestral de fugas de las instalaciones frigoríficas de CCMs EDAR por empresa frigorista según el RD 552/2019, en la EDAR Arroyo Culebro Cuenca Media Alta.</t>
  </si>
  <si>
    <t>RE-CMA-151</t>
  </si>
  <si>
    <t>Revisión cada 5 años de las instalaciones frigoríficas de CCMs EDAR por empresa frigorista según RD 552/2019.</t>
  </si>
  <si>
    <t>RE-CMA-152</t>
  </si>
  <si>
    <t>Revisión cada 5 años de las instalaciones frigoríficas de CCMs EDAR por OCA según RD 552/2019.</t>
  </si>
  <si>
    <t>RE-CMA-153</t>
  </si>
  <si>
    <t>Certificado anual de mantenimiento RITE por mantenedora habilitada de la instalación térmica de edificios que incluya todas las revisiones reglamentarias ejecutadas a lo largo del año, incluidos los equipos de la ERA y TTA, en la EDAR Arroyo Culebro Cuenca Media Alta.</t>
  </si>
  <si>
    <t>RE-CMA-154</t>
  </si>
  <si>
    <t>RE-CMA-155</t>
  </si>
  <si>
    <t>Control de la Inspección RITE cada 15 años según IT 4, en la EDAR Arroyo Culebro Cuenca Media Alta.</t>
  </si>
  <si>
    <t>RE-CMA-156</t>
  </si>
  <si>
    <t xml:space="preserve">Revisón anual de anclajes en la EDAR Arroyo Culebro CMA por empresa certificadora.
</t>
  </si>
  <si>
    <t>RE-CMA-157</t>
  </si>
  <si>
    <t xml:space="preserve">Revisón anual de anclajes en postes fijos en la EDAR Arroyo Culebro CMA por empresa certificadora.
</t>
  </si>
  <si>
    <t>RE-CMA-158</t>
  </si>
  <si>
    <t xml:space="preserve">Revisón anual de lineas de vida en la EDAR Arroyo Culebro CMA por empresa certificadora.
</t>
  </si>
  <si>
    <t>RE-CMA-159</t>
  </si>
  <si>
    <t>Control semestral de fugas de las instalaciones frigoríficas de CCMs por empresa frigorista según el RD 552/2019, en la EDAR Arroyo Culebro CMA.</t>
  </si>
  <si>
    <t>RE-CMA-160</t>
  </si>
  <si>
    <t>Revisión cada 5 años de las instalaciones frigoríficas de CCMs por empresa frigorista según RD 552/2019 en la EDAR Arroyo Culebro CMA.</t>
  </si>
  <si>
    <t>RE-CMA-161</t>
  </si>
  <si>
    <t>Análisis y revisión de puerta manual para el cumplimiento de la norma UNE-EN 13241- 1:2004 +A2:2017 (o norma que la sustituya). Elaboración y entrega de expediente técnico, informe de adecuación o de conformidad, instrucciones de uso y mantenimiento y libro de mantenimiento. Más de cinco unidades revisadas en la misma visita</t>
  </si>
  <si>
    <t>RE-CMA-162</t>
  </si>
  <si>
    <t>nálisis y revisión de puerta motorizada para el cumplimiento de la norma UNE-EN 13241-1:2004 +A2:2017 (o norma que la sustituya). Elaboración y entrega de expediente técnico, informe de adecuación o de conformidad, instrucciones de uso y mantenimiento y libro de mantenimiento. Más de cinco unidades revisadas en la misma visita</t>
  </si>
  <si>
    <t>RE-CMA-163</t>
  </si>
  <si>
    <t>Revisión por OCA de CENTROS DE TRANSFORMACIÓN Y CENTROS DE SECCIONAMIENTO de AT, en la EDAR Arroyo Culebro Cuenca Media Alta.
CT4. Trafo Bombeo riego</t>
  </si>
  <si>
    <t>Revisión anual por empresa mantenedora de CENTROS DE TRANSFORMACIÓN Y CENTROS DE SECCIONAMIENTO de AT, en la EDAR Arroyo Culebro Cuenca Media Alta.
CT4. Trafo Bombeo riego</t>
  </si>
  <si>
    <t>RE-TCMA-021</t>
  </si>
  <si>
    <t>RE-TCMA-022</t>
  </si>
  <si>
    <t>RE-TCMA-023</t>
  </si>
  <si>
    <t>RE-TCMA-024</t>
  </si>
  <si>
    <t>RE-TCMA-025</t>
  </si>
  <si>
    <t>Inspección quinquenal por OCA de la PROTECCIÓN CONTRA INCENDIOS, en la EDAR Arroyo Culebro Cuenca Media Alta. Bombeo Riego ERA</t>
  </si>
  <si>
    <t>RE-TCMA-026</t>
  </si>
  <si>
    <t>Control semestral de fugas de las instalaciones frigoríficas de CCMs ERA por empresa frigorista según el RD 552/2019, en la EDAR Arroyo Culebro Cuenca Media Alta.</t>
  </si>
  <si>
    <t>RE-TCMA-027</t>
  </si>
  <si>
    <t>Revisión cada 5 años de las instalaciones frigoríficas de CCMs ERA por empresa frigorista según RD 552/2019.</t>
  </si>
  <si>
    <t>RE-TCMA-028</t>
  </si>
  <si>
    <t>Revisión cada 5 años de las instalaciones frigoríficas de CCMs ERA por OCA según RD 552/2019.</t>
  </si>
  <si>
    <t>RE-TCMA-029</t>
  </si>
  <si>
    <t xml:space="preserve">Revisión por OCA de CENTROS DE TRANSFORMACIÓN Y CENTROS DE SECCIONAMIENTO de AT, en la EDAR Arroyo Culebro Cuenca Media Alta.
Centro Seccionamiento
CT3 Tranformador nº1 Tratamiento terciario Avanzado
</t>
  </si>
  <si>
    <t xml:space="preserve">Revisión por OCA de CENTROS DE TRANSFORMACIÓN Y CENTROS DE SECCIONAMIENTO de AT, en la EDAR Arroyo Culebro Cuenca Media Alta.
Centro Seccionamiento
CT3 Tranformador nº2 Tratamiento terciario Avanzado
</t>
  </si>
  <si>
    <t xml:space="preserve">Revisión por OCA de CENTROS DE TRANSFORMACIÓN Y CENTROS DE SECCIONAMIENTO de AT, en la EDAR Arroyo Culebro Cuenca Media Alta.
Centro Seccionamiento
CT3 Tranformador nº3 Tratamiento terciario Avanzado
</t>
  </si>
  <si>
    <t xml:space="preserve">Revisión anual por empresa mantenedora de CENTROS DE TRANSFORMACIÓN Y CENTROS DE SECCIONAMIENTO de AT, en la EDAR Arroyo Culebro Cuenca Media Alta.
Centro Seccionamiento
CT3 Tranformador nº1 Tratamiento terciario Avanzado
</t>
  </si>
  <si>
    <t xml:space="preserve">Revisión anual por empresa mantenedora de  CENTROS DE TRANSFORMACIÓN Y CENTROS DE SECCIONAMIENTO de AT, en la EDAR Arroyo Culebro Cuenca Media Alta.
Centro Seccionamiento
CT3 Tranformador nº2 Tratamiento terciario Avanzado
</t>
  </si>
  <si>
    <t xml:space="preserve">Revisión anual por empresa mantenedora de CENTROS DE TRANSFORMACIÓN Y CENTROS DE SECCIONAMIENTO de AT, en la EDAR Arroyo Culebro Cuenca Media Alta.
Centro Seccionamiento
CT3 Tranformador nº3 Tratamiento terciario Avanzado
</t>
  </si>
  <si>
    <t>Revisión de equipo a presión Nivel A, en la EDAR Arroyo Culebro Cuenca Media Alta. Terciario Avanzado. CALDERÍN AIRE LAVADO DE FILTROS. (cada 3 años)</t>
  </si>
  <si>
    <t>Revisión de equipo a presión Nivel A, en la EDAR Arroyo Culebro Cuenca Media Alta. Terciario Avanzado. CALDERÍN AIRE DE SERVICIOS A FILTRACIÓN. (Cada 3 años)</t>
  </si>
  <si>
    <t>Revisión de equipo a presión NIVEL B, en la EDAR Arroyo Culebro Cuenca Media Alta. Terciario Avanzado. CALDERÍN AIRE LAVADO DE FILTROS. (Cada 6 años)</t>
  </si>
  <si>
    <t>Revisión de equipo a presión Nivel B, en la EDAR Arroyo Culebro Cuenca Media Alta. Terciario Avanzado. CALDERÍN AIRE DE SERVICIOS A FILTRACIÓN. (Cada 6 años)</t>
  </si>
  <si>
    <t xml:space="preserve">Revisión de equipo a presión NIVEL C, en la EDAR Arroyo Culebro Cuenca Media Alta. Terciario Avanzado. CALDERÍN AIRE LAVADO DE FILTROS. </t>
  </si>
  <si>
    <t>Revisión de equipo a presión Nivel C, en la EDAR Arroyo Culebro Cuenca Media Alta. Terciario Avanzado. CALDERÍN AIRE DE SERVICIOS A FILTRACIÓN.</t>
  </si>
  <si>
    <t>RE-TACMA-017</t>
  </si>
  <si>
    <t>RE-TACMA-018</t>
  </si>
  <si>
    <t>RE-TACMA-019</t>
  </si>
  <si>
    <t>RE-TACMA-020</t>
  </si>
  <si>
    <t>RE-TACMA-021</t>
  </si>
  <si>
    <t>RE-TACMA-022</t>
  </si>
  <si>
    <t>RE-TACMA-023</t>
  </si>
  <si>
    <t>Revisión anual por empresa especializada, de aparatos de elevación, en la EDAR Arroyo Culebro Cuenca Media Alta. Terciario Avanzado. POLIPASTO BOMBEO IMPULSION</t>
  </si>
  <si>
    <t>RE-TACMA-024</t>
  </si>
  <si>
    <t>Revisión anual por empresa especializada, de aparatos de elevación, en la EDAR Arroyo Culebro Cuenca Media Alta. Terciario Avanzado. POLIPASTO SOPLANTES</t>
  </si>
  <si>
    <t>RE-TACMA-025</t>
  </si>
  <si>
    <t>RE-TACMA-026</t>
  </si>
  <si>
    <t>RE-TACMA-027</t>
  </si>
  <si>
    <t>RE-TACMA-028</t>
  </si>
  <si>
    <t>Control semestral de fugas de las instalaciones frigoríficas de CCMs TTA por empresa frigorista según el RD 552/2019, en la EDAR Arroyo Culebro Cuenca Media Alta.</t>
  </si>
  <si>
    <t>RE-TACMA-029</t>
  </si>
  <si>
    <t>Revisión cada 5 años de las instalaciones frigoríficas de CCMs TTA por empresa frigorista según RD 552/2019.</t>
  </si>
  <si>
    <t>RE-TACMA-030</t>
  </si>
  <si>
    <t>Revisión cada 5 años de las instalaciones frigoríficas de CCMs TTA por OCA según RD 552/2019.</t>
  </si>
  <si>
    <t>RE-TACMA-031</t>
  </si>
  <si>
    <t>Revisión anual por técnico competente del APQ, en la EDAR Arroyo Culebro Cuenca Media Alta. Terciario Avanzado. APQ REACTIVOS CEB Dispersante.</t>
  </si>
  <si>
    <t>Revisión anual por técnico competente del APQ, en la EDAR Arroyo Culebro Cuenca Media Alta. Terciario Avanzado. APQ REACTIVOS CEB Amoniaco</t>
  </si>
  <si>
    <t>Revisión anual por técnico competente del APQ, en la EDAR Arroyo Culebro Cuenca Media Alta. Terciario Avanzado. APQ REACTIVOS CEB Hidroxido de Sodio</t>
  </si>
  <si>
    <t>Revisión anual por técnico competente del APQ, en la EDAR Arroyo Culebro Cuenca Media Alta. Terciario Avanzado. APQ REACTIVOS CEB Bisulfito</t>
  </si>
  <si>
    <t>Revisión anual por técnico competente del APQ, en la EDAR Arroyo Culebro Cuenca Media Alta. Terciario Avanzado. APQ REACTIVOS CEB Acido Clorhidrico</t>
  </si>
  <si>
    <t>Revisión por OCA a los 5 años del APQ, en la EDAR Arroyo Culebro Cuenca Media Alta. Terciario Avanzado. APQ REACTIVOS CEB.Dispersante.</t>
  </si>
  <si>
    <t>Revisión por OCA a los 5 años del APQ, en la EDAR Arroyo Culebro Cuenca Media Alta. Terciario Avanzado. APQ REACTIVOS CEB Amoniaco</t>
  </si>
  <si>
    <t>Revisión por OCA a los 5 años del APQ, en la EDAR Arroyo Culebro Cuenca Media Alta. Terciario Avanzado. APQ REACTIVOS CEB Hidroxido de Sodio</t>
  </si>
  <si>
    <t>Revisión por OCA a los 5 años del APQ, en la EDAR Arroyo Culebro Cuenca Media Alta. Terciario Avanzado. APQ REACTIVOS CEB Bisulfito</t>
  </si>
  <si>
    <t>Revisión por OCA a los 5 años del APQ, en la EDAR Arroyo Culebro Cuenca Media Alta. Terciario Avanzado. APQ REACTIVOS CEB Ácido Clorhidrico</t>
  </si>
  <si>
    <t>Revisión de equipo a presión Nivel A, en la EDAR Arroyo Culebro Cuenca Media Alta. Terciario. COMPRESOR AIRE DE SERVICIOS RED ESTE.(3 años)</t>
  </si>
  <si>
    <t>Revisión de equipo a presión Nivel A, en la EDAR Arroyo Culebro Cuenca Media Alta. Terciario. DEPÓSITO HIDRONEUMÁTICO ANTIARIETE RED ESTE.(3 años)</t>
  </si>
  <si>
    <t>Revisión de equipo a presión Nivel A, en la EDAR Arroyo Culebro Cuenca Media Alta. Terciario. COMPRESOR AIRE DE SERVICIOS RED OESTE.(3 años)</t>
  </si>
  <si>
    <t>Revisión de equipo a presión Nivel B, en la EDAR Arroyo Culebro Cuenca Media Alta. Terciario. COMPRESOR AIRE DE SERVICIOS RED ESTE.(6 años)</t>
  </si>
  <si>
    <t>Revisión de equipo a presión Nivel B,en la EDAR Arroyo Culebro Cuenca Media Alta. Terciario. DEPÓSITO HIDRONEUMÁTICO ANTIARIETE RED ESTE. (6 años)</t>
  </si>
  <si>
    <t>Revisión de equipo a presión Nivel B,en la EDAR Arroyo Culebro Cuenca Media Alta. Terciario. COMPRESOR AIRE DE SERVICIOS RED OESTE. (6 años)</t>
  </si>
  <si>
    <t>Revisión de equipo a presión Nivel C, en la EDAR Arroyo Culebro Cuenca Media Alta. Terciario. COMPRESOR AIRE DE SERVICIOS RED ESTE.(12 años)</t>
  </si>
  <si>
    <t>Revisión de equipo a presión Nivel C,en la EDAR Arroyo Culebro Cuenca Media Alta. Terciario. DEPÓSITO HIDRONEUMÁTICO ANTIARIETE RED ESTE.(12 años)</t>
  </si>
  <si>
    <t>Revisión de equipo a presión Nivel C,en la EDAR Arroyo Culebro Cuenca Media Alta. Terciario. COMPRESOR AIRE DE SERVICIOS RED OESTE.(12 años)</t>
  </si>
  <si>
    <t>Revisión anual de BIE por empresa especializada, en la EDAR Arroyo Culebro Cuenca Media Alta. Edificio terciario</t>
  </si>
  <si>
    <t>Revisión anual de HIDRANTE por empresa especializada, en la EDAR Arroyo Culebro Cuenca Media Alta. EDIFICO DE CONTROL. Hidrante 9 EDIFICIO terciario</t>
  </si>
  <si>
    <t>Revisión anual de HIDRANTE por empresa especializada, en la EDAR Arroyo Culebro Cuenca Media Alta. EDIFICO DE CONTROL. Hidrante 10 vial A terciario</t>
  </si>
  <si>
    <t>Revisión anual de CENTRALITA DE INCENDIOS por empresa especializada, en la EDAR Arroyo Culebro Cuenca Media Alta. Edificio terciario</t>
  </si>
  <si>
    <t>Revisión anual por técnico competente del APQ TERCIARIO, en la EDAR Arroyo Culebro Cuenca Media Alta. Terciario. APQ Policloruro de aluminio nº1</t>
  </si>
  <si>
    <t>Revisión anual por técnico competente del APQ TERCIARIO, en la EDAR Arroyo Culebro Cuenca Media Alta. Terciario.APQ Policloruro de aluminio nº2</t>
  </si>
  <si>
    <t>Revisión anual por técnico competente del APQ TERCIARIO, en la EDAR Arroyo Culebro Cuenca Media Alta. Terciario.APQ Hipoclorito ERA 1</t>
  </si>
  <si>
    <t>Revisión anual por técnico competente del APQ TERCIARIO, en la EDAR Arroyo Culebro Cuenca Media Alta. Terciario.APQ Hipoclorito ERA 2</t>
  </si>
  <si>
    <t>Revisión por OCA a los 5 años del APQ, en la EDAR Arroyo Culebro Cuenca Media Alta. APQ Policloruro de aluminio nº1</t>
  </si>
  <si>
    <r>
      <t>Revisión por OCA a los 5 años del APQ, en la EDAR Arroyo Culebro Cuenca Media Alta. APQ Policloruro de aluminio nº2</t>
    </r>
    <r>
      <rPr>
        <sz val="11"/>
        <color theme="1"/>
        <rFont val="Calibri"/>
        <family val="2"/>
        <scheme val="minor"/>
      </rPr>
      <t/>
    </r>
  </si>
  <si>
    <t>Revisión por OCA a los 5 años del APQ, en la EDAR Arroyo Culebro Cuenca Media Alta. APQ Hipoclorito ERA nº1</t>
  </si>
  <si>
    <r>
      <t>Revisión por OCA a los 5 años del APQ, en la EDAR Arroyo Culebro Cuenca Media Alta. APQ Hipoclorito ERA nº2</t>
    </r>
    <r>
      <rPr>
        <sz val="11"/>
        <color theme="1"/>
        <rFont val="Calibri"/>
        <family val="2"/>
        <scheme val="minor"/>
      </rPr>
      <t/>
    </r>
  </si>
  <si>
    <t>Revisión de equipos a presión Nivel A, en la EDAR Arroyo Culebro Cuenca Media Alta. CALDERÍN PRESURIZACIÓN A FLOTACIÓN Nº 1.(3 años)</t>
  </si>
  <si>
    <t>Revisión de equipos a presión Nivel A, en la EDAR Arroyo Culebro Cuenca Media Alta. CALDERÍN PRESURIZACIÓN A FLOTACIÓN Nº 2.(3 años)</t>
  </si>
  <si>
    <t>Revisión de equipos a presión Nivel A, en la EDAR Arroyo Culebro Cuenca Media Alta. COMPRESOR AIRE DE SERVICIOS Nº 1. TTC (3 años)</t>
  </si>
  <si>
    <t>Revisión de equipos a presión Nivel A, en la EDAR Arroyo Culebro Cuenca Media Alta. COMPRESOR AIRE DE SERVICIOS Nº 2. TTC (3 años)</t>
  </si>
  <si>
    <t>Revisión de equipos a presión Nivel A, en la EDAR Arroyo Culebro Cuenca Media Alta. COMPRESOR AIRE DE SERVICIOS Nº 3.TTC (3 años)</t>
  </si>
  <si>
    <t>Revisión de equipos a presión Nivel A, en la EDAR Arroyo Culebro Cuenca Media Alta. CALDERÍN RED DE AIRE DE SERVICIOS Nº 1.(3 años)</t>
  </si>
  <si>
    <t>Revisión de equipos a presión Nivel A, en la EDAR Arroyo Culebro Cuenca Media Alta. CALDERÍN RED DE AIRE DE SERVICIOS Nº 3. (3 años)</t>
  </si>
  <si>
    <t>Revisión de equipos a presión Nivel A, en la EDAR Arroyo Culebro Cuenca Media Alta. VASO DE EXPANSIÓN GRUPO DE AGUA INDUSTRIAL.(3 años)</t>
  </si>
  <si>
    <t>Revisión de equipos a presión Nivel A, en la EDAR Arroyo Culebro Cuenca Media Alta. VASO DE EXPANSIÓN GRUPO REFRIGERACIÓN MOTOGENERADORES.(3 años)</t>
  </si>
  <si>
    <t>Revisión de equipos a presión Nivel A, en la EDAR Arroyo Culebro Cuenca Media Alta. VASO DE EXPANSIÓN GRUPO AGUA POTABLE.(3 años)</t>
  </si>
  <si>
    <t>Revisión de equipos a presión Nivel A, en la EDAR Arroyo Culebro Cuenca Media Alta. VASO DE EXPANSIÓN CALDERA Nº 1.(3 años)</t>
  </si>
  <si>
    <t>Revisión de equipos a presión Nivel A, en la EDAR Arroyo Culebro Cuenca Media Alta. VASO DE EXPANSIÓN CALDERA Nº 2.(3 años)</t>
  </si>
  <si>
    <t>Revisión de equipos a presión Nivel A, en la EDAR Arroyo Culebro Cuenca Media Alta. VASO DE EXPANSIÓN CALDERA Nº 3.(3 años)</t>
  </si>
  <si>
    <t>Revisión de equipos a presión Nivel A, en la EDAR Arroyo Culebro Cuenca Media Alta. CALDERIN ROMPEBOVEDAS SILO DE CAL(3 años)</t>
  </si>
  <si>
    <t>Revisión de equipos a presión Nivel A, en la EDAR Arroyo Culebro Cuenca Media Alta. VASO DE EXPANSIÓN Nº 1 MOTOGENERADOR Nº 1. (4 años)</t>
  </si>
  <si>
    <t>Revisión de equipos a presión Nivel A, en la EDAR Arroyo Culebro Cuenca Media Alta. VASO DE EXPANSIÓN Nº 2 MOTOGENERADOR Nº 1.(4 años)</t>
  </si>
  <si>
    <t>Revisión de equipos a presión Nivel A, en la EDAR Arroyo Culebro Cuenca Media Alta. VASO DE EXPANSIÓN Nº 1 MOTOGENERADOR Nº 2.(4 años)</t>
  </si>
  <si>
    <t>Revisión de equipos a presión Nivel A, en la EDAR Arroyo Culebro Cuenca Media Alta. VASO DE EXPANSIÓN Nº 2 MOTOGENERADOR Nº 2.(4 años)</t>
  </si>
  <si>
    <t>Revisión de equipos a presión Nivel A, en la EDAR Arroyo Culebro Cuenca Media Alta. VASO DE EXPANSIÓN BOMBEO CONTRAINCENCIOS.(4 años)</t>
  </si>
  <si>
    <t>Revisión de equipos a presión Nivel A, en la EDAR Arroyo Culebro Cuenca Media Alta. COMPRESOR TALLER (ANTIGUO DE SALA MOTOGENERACION) (4 años)</t>
  </si>
  <si>
    <t>Revisión de equipos a presión Nivel A, en la EDAR Arroyo Culebro Cuenca Media Alta. COMPRESOR DECANTACION PRIMARIA (4 años)</t>
  </si>
  <si>
    <t>Revisión de equipos a presión Nivel B, en la EDAR Arroyo Culebro Cuenca Media Alta. CALDERÍN PRESURIZACIÓN A FLOTACIÓN Nº 1.(6 años)</t>
  </si>
  <si>
    <t>Revisión de equipos a presión Nivel B, en la EDAR Arroyo Culebro Cuenca Media Alta. CALDERÍN PRESURIZACIÓN A FLOTACIÓN Nº 2. .(6 años)</t>
  </si>
  <si>
    <t>Revisión de equipos a presión Nivel B, en la EDAR Arroyo Culebro Cuenca Media Alta. COMPRESOR AIRE DE SERVICIOS Nº 1.TTC .(6 años)</t>
  </si>
  <si>
    <t>Revisión de equipos a presión Nivel B, en la EDAR Arroyo Culebro Cuenca Media Alta. COMPRESOR AIRE DE SERVICIOS Nº 2. TTC .(6 años)</t>
  </si>
  <si>
    <t>Revisión de equipos a presión Nivel B, en la EDAR Arroyo Culebro Cuenca Media Alta. COMPRESOR AIRE DE SERVICIOS Nº 3. TTC (6 años)</t>
  </si>
  <si>
    <t>Revisión de equipos a presión Nivel B, en la EDAR Arroyo Culebro Cuenca Media Alta. CALDERÍN RED DE AIRE DE SERVICIOS Nº 1..(6 años)</t>
  </si>
  <si>
    <t>Revisión de equipos a presión Nivel B, en la EDAR Arroyo Culebro Cuenca Media Alta. CALDERÍN RED DE AIRE DE SERVICIOS Nº 3..(6 años)</t>
  </si>
  <si>
    <t>Revisión de equipos a presión Nivel B, en la EDAR Arroyo Culebro Cuenca Media Alta. VASO DE EXPANSIÓN GRUPO DE AGUA INDUSTRIAL..(6 años)</t>
  </si>
  <si>
    <t>Revisión de equipos a presión Nivel B, en la EDAR Arroyo Culebro Cuenca Media Alta. VASO DE EXPANSIÓN GRUPO REFRIGERACIÓN MOTOGENERADORES..(6 años)</t>
  </si>
  <si>
    <t>Revisión de equipos a presión Nivel B, en la EDAR Arroyo Culebro Cuenca Media Alta. VASO DE EXPANSIÓN GRUPO AGUA POTABLE..(6 años)</t>
  </si>
  <si>
    <t>Revisión de equipos a presión Nivel B, en la EDAR Arroyo Culebro Cuenca Media Alta. VASO DE EXPANSIÓN CALDERA Nº 1. .(6 años)</t>
  </si>
  <si>
    <t>Revisión de equipos a presión Nivel B, en la EDAR Arroyo Culebro Cuenca Media Alta. VASO DE EXPANSIÓN CALDERA Nº 2.(6 años)</t>
  </si>
  <si>
    <t>Revisión de equipos a presión Nivel B, en la EDAR Arroyo Culebro Cuenca Media Alta. VASO DE EXPANSIÓN CALDERA Nº 3.(6 años)</t>
  </si>
  <si>
    <t>Revisión de equipos a presión Nivel B, en la EDAR Arroyo Culebro Cuenca Media Alta. CALDERIN ROMPEVOBEDAS SILO DE CAL.(6 años)</t>
  </si>
  <si>
    <t>Revisión de equipos a presión Nivel B, en la EDAR Arroyo Culebro Cuenca Media Alta. VASO DE EXPANSIÓN Nº 1 MOTOGENERADOR Nº 1. (8 años)</t>
  </si>
  <si>
    <t>Revisión de equipos a presión Nivel B, en la EDAR Arroyo Culebro Cuenca Media Alta. VASO DE EXPANSIÓN Nº 2 MOTOGENERADOR Nº 1.(8 años)</t>
  </si>
  <si>
    <t>Revisión de equipos a presión Nivel B, en la EDAR Arroyo Culebro Cuenca Media Alta. VASO DE EXPANSIÓN Nº 1 MOTOGENERADOR Nº 2.(8 años)</t>
  </si>
  <si>
    <t>Revisión de equipos a presión Nivel B, en la EDAR Arroyo Culebro Cuenca Media Alta. VASO DE EXPANSIÓN Nº 2 MOTOGENERADOR Nº 2.(8 años)</t>
  </si>
  <si>
    <t>Revisión de equipos a presión Nivel A, en la EDAR Arroyo Culebro Cuenca Media Alta. COMPRESOR  TALLER (ANTIGUO DE SALA MOTOGENERACION Nº2) (8años)</t>
  </si>
  <si>
    <t>Revisión de equipos a presión Nivel A, en la EDAR Arroyo Culebro Cuenca Media Alta. COMPRESOR DECANTACION PRIMARIA (8 años)</t>
  </si>
  <si>
    <t>Revisión de equipos a presión Nivel C, en la EDAR Arroyo Culebro Cuenca Media Alta. CALDERÍN PRESURIZACIÓN A FLOTACIÓN Nº 1.(12 años)</t>
  </si>
  <si>
    <t>Revisión de equipos a presión Nivel C, en la EDAR Arroyo Culebro Cuenca Media Alta. CALDERÍN PRESURIZACIÓN A FLOTACIÓN Nº 2. .(12años)</t>
  </si>
  <si>
    <t>Revisión de equipos a presión Nivel C, en la EDAR Arroyo Culebro Cuenca Media Alta. COMPRESOR AIRE DE SERVICIOS Nº 1.TTC .(12 años)</t>
  </si>
  <si>
    <t>Revisión de equipos a presión Nivel C, en la EDAR Arroyo Culebro Cuenca Media Alta. COMPRESOR AIRE DE SERVICIOS Nº 2. TTC .(12 años)</t>
  </si>
  <si>
    <t>Revisión de equipos a presión Nivel C, en la EDAR Arroyo Culebro Cuenca Media Alta. COMPRESOR AIRE DE SERVICIOS Nº 3. TTC (12 años)</t>
  </si>
  <si>
    <t>Revisión de equipos a presión Nivel C, en la EDAR Arroyo Culebro Cuenca Media Alta. CALDERÍN RED DE AIRE DE SERVICIOS Nº 1.(12 años)</t>
  </si>
  <si>
    <t>Revisión de equipos a presión Nivel C, en la EDAR Arroyo Culebro Cuenca Media Alta. CALDERÍN RED DE AIRE DE SERVICIOS Nº 2..(12 años)</t>
  </si>
  <si>
    <t>Revisión de equipos a presión Nivel C, en la EDAR Arroyo Culebro Cuenca Media Alta. CALDERÍN RED DE AIRE DE SERVICIOS Nº 3..(12 años)</t>
  </si>
  <si>
    <t>Revisión de equipos a presión Nivel C, en la EDAR Arroyo Culebro Cuenca Media Alta. VASO DE EXPANSIÓN GRUPO DE AGUA INDUSTRIAL..(12 años)</t>
  </si>
  <si>
    <t>Revisión de equipos a presión Nivel C, en la EDAR Arroyo Culebro Cuenca Media Alta. VASO DE EXPANSIÓN GRUPO REFRIGERACIÓN MOTOGENERADORES..(12 años)</t>
  </si>
  <si>
    <t>Revisión de equipos a presión Nivel C, en la EDAR Arroyo Culebro Cuenca Media Alta. VASO DE EXPANSIÓN GRUPO AGUA POTABLE..(12 años)</t>
  </si>
  <si>
    <t>Revisión de equipos a presión Nivel C, en la EDAR Arroyo Culebro Cuenca Media Alta. VASO DE EXPANSIÓN CALDERA Nº 1. .(12 años)</t>
  </si>
  <si>
    <t>Revisión de equipos a presión Nivel C, en la EDAR Arroyo Culebro Cuenca Media Alta. VASO DE EXPANSIÓN CALDERA Nº 2.(12 años)</t>
  </si>
  <si>
    <t>Revisión de equipos a presión Nivel C, en la EDAR Arroyo Culebro Cuenca Media Alta. VASO DE EXPANSIÓN CALDERA Nº 3.(12 años)</t>
  </si>
  <si>
    <t>Revisión de equipos a presión Nivel C, en la EDAR Arroyo Culebro Cuenca Media Alta. CALDERIN ROMPEVOBEDAS SILO DE CAL.(12 años)</t>
  </si>
  <si>
    <t>Vaciado, limpieza y mantenimiento según especificaciones de Pliego del DEPÓSITO TAMPÓN, en la EDAR Arroyo Culebro Cuenca Media Alta.</t>
  </si>
  <si>
    <t>Limpieza bienal difusores de membrana según especificaciones de Pliego del REACTOR BIOLÓGICO Nº 1 ETAPA B, en la EDAR Arroyo Culebro Cuenca Media Alta.</t>
  </si>
  <si>
    <t>Limpieza bienal difusores de membrana según especificaciones de Pliego del REACTOR BIOLÓGICO Nº 2 ETAPA B, en la EDAR Arroyo Culebro Cuenca Media Alta.</t>
  </si>
  <si>
    <t>Limpieza bienal difusores de membrana según especificaciones de Pliego del REACTOR BIOLÓGICO Nº 3 ETAPA B, en la EDAR Arroyo Culebro Cuenca Media Alta.</t>
  </si>
  <si>
    <t>Limpieza bienal difusores de membrana según especificaciones de Pliego del REACTOR BIOLÓGICO Nº 4 ETAPA B, en la EDAR Arroyo Cuenca Media Alta.</t>
  </si>
  <si>
    <t>Mantenimiento anual DESFIBRILADOR según especificaciones de Pliego, en la EDAR Arroyo Culebro Cuenca Media Alta.</t>
  </si>
  <si>
    <t>Mantenimiento semestral de sistemas y CÁMARAS DE SEGURIDAD según especificaciones de Pliego, en la EDAR Arroyo Culebro Cuenca Media Alta</t>
  </si>
  <si>
    <t>Paquete de lamas para turbocompresor marca HV-TURBO, modelo KA 44S-GL225 (710kW)</t>
  </si>
  <si>
    <t>Paquete de lamas para turbocompresor marca HV-TURBO, modelo KA 22S-GL225,KA 22S-GL225, Motor ABB (450 kW),</t>
  </si>
  <si>
    <t>Paquete de lamas para turbocompresor marca HV-TURBO, modeloKA10SV GL210, Motor ABB (400 kW)</t>
  </si>
  <si>
    <t>Mantenimiento de sistema de riego automatico por sensores de humedad  anual</t>
  </si>
  <si>
    <t>Mantenimiento anual de BOMBA CENTRÍFUGA HORIZONTAL DE AGUA REUTILIZABLE Nº 1 (bomba principal Este) marca EMICA, modelo CPK R 200-400 Gmx, en la EDAR Arroyo Culebro Cuenca Media Alta. Terciario a realizar antes de la campaña de riego</t>
  </si>
  <si>
    <t>Mantenimiento anual de BOMBA CENTRÍFUGA HORIZONTAL DE AGUA REUTILIZABLE Nº 2 (bomba principal Este) marca EMICA, modelo CPK R 200-400 Gmx, en la EDAR Arroyo Culebro Cuenca Media Alta. Terciario a realizar antes de la campaña de riego</t>
  </si>
  <si>
    <t>Mantenimiento anual de BOMBA CENTRÍFUGA HORIZONTAL DE AGUA REUTILIZABLE Nº 3 (bomba principal Este) marca EMICA, modelo CPK R 200-400 Gmx, en la EDAR Arroyo Culebro Cuenca Media Alta. Terciario a realizar antes de la campaña de riego.</t>
  </si>
  <si>
    <t>Mantenimiento anual de BOMBA CENTRÍFUGA HORIZONTAL DE AGUA REUTILIZABLE Nº 4 (bomba principal Este) marca EMICA, modelo CPK R 200-400 Gmx, en la EDAR Arroyo Culebro Cuenca Media Alta. Terciario a realizar antes de la campaña de riego</t>
  </si>
  <si>
    <t>Mantenimiento anual de BOMBA CENTRÍFUGA HORIZONTAL DE AGUA REUTILIZABLE Nº 1 (Bomba principal Oeste) marca EMICA, modelo WK 200/ III Gmx, en la EDAR Arroyo Culebro Cuenca Media Alta. Terciario a realizar antes de la campaña de riego</t>
  </si>
  <si>
    <t>Mantenimiento anual de BOMBA CENTRÍFUGA HORIZONTAL DE AGUA REUTILIZABLE Nº 3 (bomba principal Oeste) marca EMICA, modelo WK 200/ III Gmx, en la EDAR Arroyo Culebro Cuenca Media Alta. Terciario  a realizar antes de la campaña de riego.</t>
  </si>
  <si>
    <t>Mantenimiento anual de BOMBA CENTRÍFUGA HORIZONTAL DE AGUA REUTILIZABLE Nº 4 (bomba principal Oeste) marca EMICA, modelo WK 200/ III Gmx, en la EDAR Arroyo Culebro Cuenca Media Alta. Terciario  a realizar antes de la campaña de riego.</t>
  </si>
  <si>
    <t>Mantenimiento anual de BOMBA CENTRÍFUGA HORIZONTAL DE AGUA REUTILIZABLE Nº 1 (bomba auxiliar Este) marca EMICA, modelo WK 150-I Gmx, en la EDAR Arroyo Culebro Cuenca Media Alta. Terciario  a realizar antes de la campaña de riego.</t>
  </si>
  <si>
    <t>Mantenimiento anual de BOMBA CENTRÍFUGA HORIZONTAL DE AGUA REUTILIZABLE Nº 2 (bomba auxiliar Este) marca EMICA, modelo WK 150-I Gmx, en la EDAR Arroyo Culebro Cuenca Media Alta. Terciario  a realizar antes de la campaña de riego.</t>
  </si>
  <si>
    <t>Mantenimiento anual de BOMBA CENTRÍFUGA HORIZONTAL DE AGUA REUTILIZABLE Nº 1 (bomba auxiliar Oeste) marca EMICA, modelo WK 150/ IV Gmx en la EDAR Arroyo Culebro Cuenca Media Alta. Terciario  a realizar antes de la campaña de riego.</t>
  </si>
  <si>
    <t>Mantenimiento anual de BOMBA CENTRÍFUGA HORIZONTAL DE AGUA REUTILIZABLE Nº 2 (bomba auxiliar Oeste) marca EMICA, modelo WK 150/ IV Gmx en la EDAR Arroyo Culebro Cuenca Media Alta. Terciario  a realizar antes de la campaña de riego.</t>
  </si>
  <si>
    <t>Sustitución de LÁMPARAS del reactor de luz ultravioleta de cámara cerrada, marca TROJAN, modelo UV3000 Plus, en la EDAR Arroyo Culebro Cuenca Media Alta.</t>
  </si>
  <si>
    <t>ES-TCMA-016</t>
  </si>
  <si>
    <t>Vaciado, limpieza y mantenimiento según especificaciones de Pliego del DEPÓSITO AGUA TRATADA, en la EDAR Arroyo Culebro Cuenca Media Alta.Terciario Avanzado.</t>
  </si>
  <si>
    <t>Vaciado, limpieza y mantenimiento según especificaciones de Pliego del DEPÓSITO REMINERALIZACION, en la EDAR Arroyo Culebro Cuenca Media Alta.Terciario Avanzado.</t>
  </si>
  <si>
    <t>Vaciado, limpieza y mantenimiento según especificaciones de Pliego del DEPÓSITO FILTRADA, en la EDAR Arroyo Culebro Cuenca Media Alta.Terciario Avanzado.</t>
  </si>
  <si>
    <t>Vaciado, limpieza y mantenimiento según especificaciones de Pliego del DEPÓSITO ULTRAFILTRADA 1, en la EDAR Arroyo Culebro Cuenca Media Alta.Terciario Avanzado.</t>
  </si>
  <si>
    <t>Vaciado, limpieza y mantenimiento según especificaciones de Pliego del DEPÓSITO ULTRAFILTRADA 2, en la EDAR Arroyo Culebro Cuenca Media Alta.Terciario Avanzado.</t>
  </si>
  <si>
    <t>Mantenimiento anual de bomba centrífuga horizontal de BOMBA ALTA PRESIÓN "A" marca KSB ITUR Spain, modelo Multitec A 150/3-12.2 10.63, en la EDAR Arroyo Culebro Cuenca Media Alta. Terciario Avanzado.</t>
  </si>
  <si>
    <t>Mantenimiento anual de bomba centrífuga horizontal de BOMBA ALTA PRESIÓN "B" marca KSB ITUR Spain, modelo Multitec A 150/3-12.2 10.63, en la EDAR Arroyo Culebro Cuenca Media Alta. Terciario Avanzado.</t>
  </si>
  <si>
    <t>Mantenimiento anual de bomba centrífuga horizontal de BOMBA ALTA PRESIÓN "C" marca KSB ITUR Spain, modelo Multitec A 150/3-12.2 10.63, en la EDAR Arroyo Culebro Cuenca Media Alta. Terciario Avanzado.</t>
  </si>
  <si>
    <t xml:space="preserve">Mantenimiento anual de bomba centrífuga horizontal BOMBA AGUA TRATADA A HOLMEN PAPER "A" marca KSB ITUR Spain, modelo Multitec A 150/3-12.2 10.63, en la EDAR Arroyo Culebro Cuenca Media Alta. Terciario Avanzado. </t>
  </si>
  <si>
    <t xml:space="preserve">Mantenimiento anual  de bomba centrífuga horizontal BOMBA AGUA TRATADA A HOLMEN PAPER "B" marca KSB ITUR Spain, modelo Multitec A 150/3-12.2 10.63, en la EDAR Arroyo Culebro Cuenca Media Alta. Terciario Avanzado. </t>
  </si>
  <si>
    <t xml:space="preserve">Mantenimiento anual de bomba centrífuga horizontal BOMBA AGUA TRATADA A HOLMEN PAPER "C" marca KSB ITUR Spain, modelo Multitec A 150/3-12.2 10.63, en la EDAR Arroyo Culebro Cuenca Media Alta. Terciario Avanzado. </t>
  </si>
  <si>
    <t xml:space="preserve">Mantenimiento anual de bomba centrífuga horizontal BOMBA JOCKEY A HOLMEN PAPER "A" marca KSB ITUR Spain, modelo Multitec A 150/3-12.2 10.63, en la EDAR Arroyo Culebro Cuenca Media Alta. Terciario Avanzado. </t>
  </si>
  <si>
    <t xml:space="preserve">Mantenimiento anual de bomba centrífuga horizontal BOMBA JOCKEY A HOLMEN PAPER "B" marca KSB ITUR Spain, modelo Multitec A 150/3-12.2 10.63, en la EDAR Arroyo Culebro Cuenca Media Alta. Terciario Avanzado. </t>
  </si>
  <si>
    <t>Reposición de membranas de bastidor ultrafiltración, en la EDAR Arroyo Culebro Cuenca Media Alta. Terciario Avanzado.</t>
  </si>
  <si>
    <t>Reposición de membranas de osmosis inversa, en la EDAR Arroyo Culebro Cuenca Media Alta. Terciario Avanzado.</t>
  </si>
  <si>
    <t>Reposición de filtro de cartuchos limpieza CIP, en la EDAR Arroyo Culebro Cuenca Media Alta. Terciario Avanzado.</t>
  </si>
  <si>
    <t>Sustitución de LÁMPARAS del reactor de luz ultravioleta de cámara cerrada, marca TROJAN modelo UVSWIFT SC D12, en la EDAR Arroyo Culebro Cuenca Media Alta.</t>
  </si>
  <si>
    <t>MANTENIMIENTOS DE CULEBRO CB Y CMA</t>
  </si>
  <si>
    <t>3. Precios (€) justificativos de los mantenimientos.</t>
  </si>
  <si>
    <t>Impuesto por producción de Hidrocarburos (2):.</t>
  </si>
  <si>
    <t>CMA-01-4</t>
  </si>
  <si>
    <t>CMA-01-5</t>
  </si>
  <si>
    <t>INSTALACIÓN DE CASETA PARA VIGILANCIA</t>
  </si>
  <si>
    <t>MODULO COMPACTO C2 DE PANEL SANDWICH AISLADO DE 6 X 2,40 CON ASEO LATERAL (WC + LAVABO) DISEÑO SEGUN PLANO ADJUNTO.</t>
  </si>
  <si>
    <t>SPLIT DE 2500 Frigorias</t>
  </si>
  <si>
    <t>GESTION DE ENVIO UD. CAMION PLUMA.INCLUYE GRUA PARA LA DESCARGA A PIE DE CAMION.</t>
  </si>
  <si>
    <t>LOSA HORMIGON</t>
  </si>
  <si>
    <t xml:space="preserve">CONEXIONADO ELECTRICO, ABASTECIMIENTO Y SANEAMIENTO </t>
  </si>
  <si>
    <t>INSTALACION DE CAMARAS DE SEGURIDAD DE VIGILANCIA</t>
  </si>
  <si>
    <t>Reacondicionamiento red de fibra optica</t>
  </si>
  <si>
    <t>Accesorios y Cable ethernet</t>
  </si>
  <si>
    <t>Camaras IP</t>
  </si>
  <si>
    <t>Switch Poe</t>
  </si>
  <si>
    <t>Instalacion y configuracion NVR</t>
  </si>
  <si>
    <t>Instalacion y configuracion Switch 16 puertos POE</t>
  </si>
  <si>
    <t>Pequeño material electrico</t>
  </si>
  <si>
    <t>Instalacion y configuracion</t>
  </si>
  <si>
    <t>h</t>
  </si>
  <si>
    <t>ESCALERA SILO DE FANGOS</t>
  </si>
  <si>
    <t>CMA-03</t>
  </si>
  <si>
    <t>CMA-03-1</t>
  </si>
  <si>
    <t>ESCALERAS EN FLOTACIÓN</t>
  </si>
  <si>
    <t>BARANDILLAS Y PASARELAS EN DIGESTORES</t>
  </si>
  <si>
    <t>Desmontaje de barandilla existente y acopio a pie de trabajo.Incluye herramienta de mano ATEX</t>
  </si>
  <si>
    <t>Suministro y montajeBarandilla curva AISI-304 con pasamanos, listón intermedio y rodapié</t>
  </si>
  <si>
    <t>MARQUESINAS EN PORTON DEL TTA PARA EVITAR RESIDUOS PELIGROSOS AL AIRE</t>
  </si>
  <si>
    <t>Marquesinas taller</t>
  </si>
  <si>
    <t>m</t>
  </si>
  <si>
    <t>INSTALACION DE NUEVOS TORNILLOS PARA CENTRIFUGAS ALDEC G 2 CON PLAQUETAS</t>
  </si>
  <si>
    <t>Suministro e instalación de tornillo sinfín G2 con plaquetas, cod. 61214220-80, incluída la sustitución del tubo de alimentación cod. 61232971-84 para centrifugadora de deshidratación.</t>
  </si>
  <si>
    <t>CAUDALIMETROS DE ENTRADA A REACTOR BIOLOGICO DE SEGUNDA ETAPA 1 y 2</t>
  </si>
  <si>
    <t>Carrete para adpatacion a tuberia</t>
  </si>
  <si>
    <t>Repintado de tuberia</t>
  </si>
  <si>
    <t>Alquiler de camion grúa</t>
  </si>
  <si>
    <t>CMA-04</t>
  </si>
  <si>
    <t>CMA-04-1</t>
  </si>
  <si>
    <t>CMA-04-2</t>
  </si>
  <si>
    <t>CMA-05</t>
  </si>
  <si>
    <t>CMA-05-1</t>
  </si>
  <si>
    <t>CMA-05-2</t>
  </si>
  <si>
    <t>CMA-05-3</t>
  </si>
  <si>
    <t>CMA-06</t>
  </si>
  <si>
    <t>CMA-06-1</t>
  </si>
  <si>
    <t>CMA-07</t>
  </si>
  <si>
    <t>CMA-07-1</t>
  </si>
  <si>
    <t>CMA-08</t>
  </si>
  <si>
    <t>CMA-08-1</t>
  </si>
  <si>
    <t>Caudalímetro magnetico-inductivo KROHNE, Modelo OPTIFLUX 2050 W Cabeza primaria OPTIFLUX 2000 F Modelo separado. Tamaño del medidor DN 600|24"" Conexión DN 600 PN 10. Convertidor de caudal KROHNE Modelo IFC 050 W. Alojamiento para montaje mural con indicación local Detección tubería vacia, conductividad Incl. software PACTWARE. Pantalla local y unidad de control</t>
  </si>
  <si>
    <t>Plataforma de trabajo de dimensiones 2x1 m aprox. para acceder a válvula de seguridad en el centro del digestor, formada por perfilería de acero inoxidable AISI 304, y tramex de PRFV 30x30 arenado antideslizante. Con barandilla. Incluye protección de 2 m de alto en el final de la pasarela para evitar caídas. Incluye herramienta ATEX.</t>
  </si>
  <si>
    <t>Suministro y colocación de tramex de PRFV 30x30 arenado antideslizante para cubrir arqueta sobre flotador, en desembarco de la escalera anterior. Medidas del hueco 2.400x1.700 mm. Incluye perfilería de sustentación en PRFV y tacos de anclaje a hormigón en acero inoxidable A2.</t>
  </si>
  <si>
    <t>Escalera inclinada de 3,5 m de altura máxima y 1 m de ancho máximo para acceder a pasarela. Con barandilla a ambos lados. Fabricada con perfilería de acero inoxidable AISI 304, y peldaños de PRFV 30x30 arenado antideslizante</t>
  </si>
  <si>
    <t>Suministro y montaje de escalera inclinada de 4,85 m de altura y 1 m de ancho máximo para acceder a pasarela de silos. Con barandilla a ambos lados. Fabricada con perfilería de acero inoxidable AISI 304, y peldaños de PRFV 30x30 arenado antideslizante.</t>
  </si>
  <si>
    <t>CMA-09</t>
  </si>
  <si>
    <t>PRENSA CON PROTECCIÓN PARA TALLER TTA</t>
  </si>
  <si>
    <t>Marca: FACOM, Modelo: W.450
Dimensiones en el suelo: 730 x 560 mm y capacidad: 50 toneladas
Pistón con retorno automático de 200 mm de carrera
Doble bomba para acercamiento rápido
Mando con pie y con palanca manual.
Manómetro a altura de la visual 1600 mm
Incluido certificado de adecuación a RD1215</t>
  </si>
  <si>
    <t>SUSTITUCIÓN DEPOSITO CIP</t>
  </si>
  <si>
    <t>Transporte y descarga de depósito de volumen superior a 14.000 litros</t>
  </si>
  <si>
    <t>Desmontaje de depósito de almacenamiento de productos químicos en interior y acopio en punto indicado de la
instalación. Incluso desembridado, desconexión y desmontaje de conducciones y sondas garantizando la posibilidad
de reconexión. Contempla los medios auxiliares necesarios para acceder a los elementos situados en la coronación de los depósitos en alturas superiores a 2 metros</t>
  </si>
  <si>
    <t>Eliminación de cualquier recubrimiento previo existente con máquina de agua a presión. Tapado o recubrimiento de
elementos que puedan verse dañados. Posterior retirada de restos levantados o removidos hasta conseguir una
superficie limpia y libre de residuos.</t>
  </si>
  <si>
    <t>Reparación de solera y muretes del cubero de retención</t>
  </si>
  <si>
    <t>Aplicación de recubrimiento de pintura Sikaguard 63 o similar según las especificaciones impuestas por el fabricante.
La resina será de un color Rojo/gris.</t>
  </si>
  <si>
    <t>Montaje de depósito de volumen superior a 14.000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</si>
  <si>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Depósito de APQ. Cloruro Férrico, 15.000 litros, Simple pared vertical, PEHD Ext.
Depósito de almacenamiento de productos químicos conforme a la Especificación Técnica correspondiente anexa.
Reactivo: Cloruro Férrico, Volumen: 15.000 litros, Tipo: Simple pared vertical, Material: PEHD, Proceso fabricación:
Extrusionado</t>
  </si>
  <si>
    <t>Suministro de agitador sumergible XRW 2151 EC o similar, P útil 0,5 kW, P motor 1,5 kW</t>
  </si>
  <si>
    <t>Suministro, montaje y puesta en servicio de las redes de dosificación y carga mediante tuberías y elementos de PPH
termosoldados. Los diametros serán los especificados en la instalación para asegurar el correctpo funcionamiento de
los APQ's.</t>
  </si>
  <si>
    <t>Adecuacion e impermeabilizacion del cubeto</t>
  </si>
  <si>
    <t>CMA-10</t>
  </si>
  <si>
    <t>CMA-10-1</t>
  </si>
  <si>
    <t>CMA-10-2</t>
  </si>
  <si>
    <t>CMA-10-3</t>
  </si>
  <si>
    <t>CMA-10-4</t>
  </si>
  <si>
    <t>CMA-10-5</t>
  </si>
  <si>
    <t>CMA-10-6</t>
  </si>
  <si>
    <t>CMA-10-7</t>
  </si>
  <si>
    <t>CMA-10-8</t>
  </si>
  <si>
    <t>CMA-10-9</t>
  </si>
  <si>
    <t>CMA-10-10</t>
  </si>
  <si>
    <t>CMA-11</t>
  </si>
  <si>
    <t>CMA-11-1</t>
  </si>
  <si>
    <t>CMA-11-2</t>
  </si>
  <si>
    <t>CMA-11-3</t>
  </si>
  <si>
    <t>CMA-11-4</t>
  </si>
  <si>
    <t>CMA-11-5</t>
  </si>
  <si>
    <t>CMA-11-6</t>
  </si>
  <si>
    <t>CMA-11-7</t>
  </si>
  <si>
    <t>CMA-11-8</t>
  </si>
  <si>
    <t>CMA-11-9</t>
  </si>
  <si>
    <t>CMA-11-10</t>
  </si>
  <si>
    <t>CMA-11-11</t>
  </si>
  <si>
    <t>CMA-11-12</t>
  </si>
  <si>
    <t>CMA-11-13</t>
  </si>
  <si>
    <t>CMA-11-14</t>
  </si>
  <si>
    <t>CMA-11-15</t>
  </si>
  <si>
    <t>CMA-11-16</t>
  </si>
  <si>
    <t>CMA-11-17</t>
  </si>
  <si>
    <t>CMA-11-18</t>
  </si>
  <si>
    <t>CMA-11-19</t>
  </si>
  <si>
    <t>CMA-11-20</t>
  </si>
  <si>
    <t>NUEVO SISTEMA DE FLOTACION</t>
  </si>
  <si>
    <t>Suministro e instalación de sistema de flotacion (DAF) marca Nihuis modelo GDF 028 para un caudal de diseño de 54, 16 m3/h 8500 mg/l incluyendo Floculador en linea PRF 050 AS asi como el transporte de todos los equipos y la conexión floculador flotador.</t>
  </si>
  <si>
    <t>Suministro y montaje de valvula de mezcla para floculador con control automatico en funcion de la medicion de caudal</t>
  </si>
  <si>
    <t>Losa de hormigon HA-30/B/20/IV+Qa o Qb en elementos horizontales vertido con camión con bomba de dimensiones 14000 mm*6000 mm *300 mm para colocacion de los equipos, incluyendo:
Suministro y  colocación de acero para armaduras en barras B500S
Encofrado plano de 84 m2 madera cimentaciones, solera, pozos y arquetas 84 m2 
Acondicionamiento del terreno incluyendo : 
el desbroce de la solera y paso de ancho de 1metro desde vial hasta solera para el acceso
nivelación y compactación de las dimensiones de la solera y del acceso a la solera desde vial</t>
  </si>
  <si>
    <t>Arq. de horm. pref. 1x1x1,40 m para canalizacion electrica incluyendo la recepcion de tubo corrugado en arqueta</t>
  </si>
  <si>
    <t>Tubería de doble pared PEAD Ø160, corrugada exterior incluyendo recepcion de los tubos</t>
  </si>
  <si>
    <t>Suministro, montaje y puesta en servicio de tubería de polietileno de alta densidad DN260 UNE EN 12201.Incluso parte proporcional de bridas, tornillería, juntas, accesorios y soportes necesarios. (sobrenadantes)</t>
  </si>
  <si>
    <t>Suministro, montaje y puesta en servicio de tubería de polietileno de alta densidad DN200 UNE EN 12201.Incluso parte proporcional de bridas, tornillería, juntas, accesorios y soportes necesarios. E y S</t>
  </si>
  <si>
    <t>Suministro, montaje y puesta en servicio de tubería de polietileno de alta densidad DN160 UNE EN 12201.Incluso parte proporcional de bridas, tornillería, juntas, accesorios y soportes necesarios.</t>
  </si>
  <si>
    <t>Válvula  de  compuerta  de  las  siguientes  características:  DN: 200; PN:  10;  Conexiones:  embridadas; Cierre:   elástico;   Accionamiento: manual   por   volante.</t>
  </si>
  <si>
    <t>Válvula  de  compuerta  de  las  siguientes  características:  DN: 150; PN:  10;  Conexiones:  embridadas; Cierre:   elástico;   Accionamiento: manual   por   volante.</t>
  </si>
  <si>
    <t>Partida para el suministro e instalación de tubería de polietileno de alta densidad para conexión de polielectrolito de flotacion existente al nuevo flotador, incluyendo partes proporcionales de codos, soportes, bridas y tornillería.</t>
  </si>
  <si>
    <t>Partida para el suministro e instalción de tubería para realizar la conexión de linea de aire existene al nuevo flotador incluyendo partes proporcionales de codos, soportes, racores de conexión y tornillería.</t>
  </si>
  <si>
    <t>Suministro e instalación de cubículo con arranque tipo de variador de frecuencia hasta 2 kW en CCM.</t>
  </si>
  <si>
    <t>Suministro e instalación de variador de frecuencia hasta 2 kW en cuadro existente</t>
  </si>
  <si>
    <t>Suministro e instalación de cubículo con arranque tipo de arrancador electrónico hasta 15 kW en CCM.</t>
  </si>
  <si>
    <t>Suministro e instalación de arrancador electrónico hasta 15 kW en cuadro existente</t>
  </si>
  <si>
    <t>Instalación eléctrica de los motores del espesador de flotador rasquetas de flotantes, bombas de presurización y válvulas de purga/vaciado, incluyendo:
Canalización eléctrica compuesta por bandeja metálica de rejilla incluyendo tapa y conexionado a tierra en toda su recorrido
Cableado para los motores del flotador y válvulas de purga, desde equipo a CCM/CVA y desde equipo a PLC/CVA, incluso partes proporcionales de conexión en campo y en cuadros eléctricos</t>
  </si>
  <si>
    <t>Escalera inclinada de 3,5 m de altura máxima y 1 m de ancho máximo para acceder a rasquetas y motor . Con barandilla a ambos lados. Fabricada con perfilería de acero inoxidable AISI 304, y peldaños de PRFV 30x30 arenado antideslizante</t>
  </si>
  <si>
    <t xml:space="preserve">Plataforma de trabajo de dimensiones 14x1 m aprox. para acceder a toda la longitud del flotador, formada por perfilería de acero inoxidable AISI 304, y tramex de PRFV 30x30 arenado antideslizante. Con barandilla. Incluye protección de 2 m </t>
  </si>
  <si>
    <t>Programación de nueva secuencia de funcionamiento de flotacion inlcuyendo modificación del PLC existente y SCADA de planta junto con visualización y suministro de nueva lógica de programación.</t>
  </si>
  <si>
    <t>BIOMBO DE SEPARACION PARA DESPACHO EN TTA</t>
  </si>
  <si>
    <t>Suministro y montaje de acristalamiento interior compuesto por vidrio de seguridad y herrajes de alta calidad. Incluye: 
Perfileria necesaria en acero inoxidable
5 unidades de acristalamientos de laminar 5+5.1 traslucido de 2400 mm x 1000 mm
1 unidad de acristalamiento laminar 5+5.1 traslucido de 2400 mm x 300mm
Bisagras inoxidables dobles necesarias
Puerta abatiblede acristalamiento laminar 5+5.1 traslucido de 2400 mm x840 mm
Cerradura de vidrio estandar y tirador de inoxidable estandar
1 unidad de acristalamiento laminar 5+5.1 templado traslucido de 2400 mm x840 mm
3 unidad de acristalamiento laminar 5+5.1 traslucido de 2400 mm x840 mm
5 unidades de acristalamientos de laminar 5+5.1 traslucido de 2400 mm x 1000 mm</t>
  </si>
  <si>
    <t>DECANTADOR LAMELAR TTA</t>
  </si>
  <si>
    <t>Módulos lamelares TecnoTec mod.H40 para 2 decantadores de 1 cámara</t>
  </si>
  <si>
    <t>Estructura soporte y sistema anti-flotacion para 2 decantadores en PRFV</t>
  </si>
  <si>
    <t>Embalaje</t>
  </si>
  <si>
    <t>Montaje de modulos lamelares y estructura soporte</t>
  </si>
  <si>
    <t>Medios de elevacion y descarga y tranporte hasta la obra</t>
  </si>
  <si>
    <t>CERTIFICACION VIGA SALA PCI</t>
  </si>
  <si>
    <t>CMA-12</t>
  </si>
  <si>
    <t>CMA-12-1</t>
  </si>
  <si>
    <t>CMA-13</t>
  </si>
  <si>
    <t>CMA-13-1</t>
  </si>
  <si>
    <t>CMA-13-2</t>
  </si>
  <si>
    <t>CMA-13-3</t>
  </si>
  <si>
    <t>CMA-13-4</t>
  </si>
  <si>
    <t>CMA-13-5</t>
  </si>
  <si>
    <t>CMA-14</t>
  </si>
  <si>
    <t>CMA-14-1</t>
  </si>
  <si>
    <t>Elaboración de nota técnica de diseño y justificación de estructura compuesta por viga metálica para polipasto. Documento con cálculos y Visado.</t>
  </si>
  <si>
    <t>CMA-15</t>
  </si>
  <si>
    <t>CMA-15-1</t>
  </si>
  <si>
    <t>INSTALACION DE AIRES ACONDICIONADOS EN CCM Y TALLERES</t>
  </si>
  <si>
    <t>TALLER TT 
Suministro e instalación de conjunto climatizacion incluyendo tuberias frigorificas, soportaciones,
lineas electricas y maniobra, pruebas y puesta en marcha.
1 EQUIPO KOSNER SPLIT PARED INVERTER R32 KOSNER KSTI 18N/50 NOVA EVO
4 METROS DE TUBERIA COBRE BITUBO PREAISLADA 1/2"-1/4 “
4 METROS MANGUERA 4x1,5mm
3 METROS HIDROTUBO PVC 20mm
2 METROS DE CANALETA 60x60mm
12 METROS MANGUERA 3x2,5mm
1 AUTOMATICO Y 1 DIFERENCIAL
1 JUEGO DE SILENT BLOCK DE SUELO
1 PEQUEÑO MATERIAL
ANDAMIO PARA ACCESO A CUBIERTA
MANO DE OBRA Y DESPLAZAMIENTOS</t>
  </si>
  <si>
    <t>CCM1 PRETRATAMIENTO
Suministro e instalación de conjunto climatizacion incluyendo tuberias frigorificas, soportaciones,
lineas electricas y maniobra, pruebas y puesta en marcha.
1 EQUIPO KOSNER SPLIT SUELO-TECHO R32 KSTI-48/140 ST PLUS EVO
3 METROS TUBERIA COBRE BITUBO PREAISLADA 3/8”-5/8”
3 METROS MANGUERA 4x1,5mm
3METROS HIDROTUBO PVC 25mm
15 METROS MANGUERA 3x6mm
1 AUTOMATICO Y 1 DIFERENCIAL
1 JUEGO DE SOPORTES DE PARED
1 JUEGO DE SILENTBLOCK
1 PEQUEÑO MATERIAL
MANO DE OBRA Y DESPLAZAMIENTOS</t>
  </si>
  <si>
    <t>CCM3 
Suministro e instalación de conjunto clima􀁃zacion incluyendo tuberias frigorificas, soportaciones,
lineas electricas y maniobra, pruebas y puesta en marcha.
1 EQUIPO KOSNER SPLIT SUELO-TECHO R32 KSTI-48/140 ST PLUS EVO
10 METROS TUBERIA BITUBO PREAISLADA 3/8”-5/8”
10 METROS MANGUERA 4x1,5mm
4 METROS HIDROTUBO PVC 25mm
8 METROS DE CANALETA 100x60mm
14 METROS MANGUERA 3X6mm
1 AUTOMATICO Y 1 DIFERENCIAL
1 JUEGO DE SILENTBLOCK DE SUELO
1 PEQUEÑO MATERIAL
ANDAMIO PARA ACCESO A CUBIERTA
MANO DE OBRA Y DESPLAZAMIENTOS</t>
  </si>
  <si>
    <t>CCM4 
Suministro e instalación de conjunto clima􀁃zacion incluyendo tuberias frigorificas, soportaciones,
lineas electricas y maniobra, pruebas y puesta en marcha.
1 EQUIPO KOSNER SPLIT SUELO-TECHO R32 KSTI-48/140 ST PLUS EVO
10 METROS TUBERIA COBRE PREAISLADA 3/8”-5/8”
10 METROS MANGUERA 4x1,5mm
5 METROS HIDROTUBO PVC 25mm
4 METROS DE CANALETA 100x60mm
15 METROS MANGUERA 3x10mm
1 AUTOMATICOS Y 2 DIFERENCIALES
1 JUEGOS DE SILENTBLOCK DE SUELO
1 PEQUEÑO MATERIAL
ANDAMIO PARA ACCESO A CUBIERTA
GRUA PARA SUBIR EQUIPOS A CUBIERTA
MANO DE OBRA Y DESPLAZAMIENTOS</t>
  </si>
  <si>
    <t>CCM2 2 BIOLOGICO 
Suministro e instalación de conjunto clima􀁃zacion incluyendo tuberias frigorificas, soportaciones,
lineas electricas y maniobra, pruebas y puesta en marcha.
1 EQUIPO KOSNER SPLIT PARED INVERTER R32 KOSNER KSTI 24N/71 NOVA EVO
6 METROS TUBERIA COBRE BITUBO PREAISLADA 1/4"-1/2”
6 METROS MANGUERA 4x1,5mm
4 METROS HIDROTUBO PVC 20mm
4 METROS DE CANALETA 60x60mm
20 METROS MANGUERA 3x2,5mm
1 AUTOMATICOS Y 2 DIFERENCIALES
1 JUEGOS DE SILENTBLOCK DE SUELO
1 PEQUEÑO MATERIAL
GRUA PARA SUBIR EQUIPOS A CUBIERTA
MANO DE OBRA Y DESPLAZAMIENTOS</t>
  </si>
  <si>
    <t>CMA-15-2</t>
  </si>
  <si>
    <t>CMA-15-3</t>
  </si>
  <si>
    <t>CMA-15-4</t>
  </si>
  <si>
    <t>CMA-15-5</t>
  </si>
  <si>
    <t>Desmontaje de doble placa de poliester en cubierta TALLER MECANICO</t>
  </si>
  <si>
    <t>Suministro y montaje de doble placa de poliester reforzado en cubierta TALLER MECANICO</t>
  </si>
  <si>
    <t>Desmontaje de doble placa de poliester en cubierta DESODORIZACIÓN PRETRATAMIENTO</t>
  </si>
  <si>
    <t>Suministro y montaje de doble placa de poliester reforzado en cubierta DESODORIZACIÓN PRETRATAMIENTO</t>
  </si>
  <si>
    <t>Desmontaje de doble placa de poliester en cubierta DESODORIZACIÓN FANGO</t>
  </si>
  <si>
    <t>Suministro y montaje de doble placa de poliester reforzado en cubierta DESODORIZACIÓN FANGO</t>
  </si>
  <si>
    <t>Desmontaje de doble placa de poliester en cubierta CLASIFICADOR DE ARENAS</t>
  </si>
  <si>
    <t>Suministro y montaje de doble placa de poliester reforzado en cubierta CLASIFICADOR DE ARENAS</t>
  </si>
  <si>
    <t>Desmontaje de doble placa de poliester en cubierta CCM4</t>
  </si>
  <si>
    <t>Suministro y montaje de doble placa de poliester reforzado en cubierta CCM4</t>
  </si>
  <si>
    <t>Desmontaje de doble placa de poliester en cubierta SALA BOMBAS AGUA A HEAT&amp;MIX</t>
  </si>
  <si>
    <t>Suministro y montaje de doble placa de poliester reforzado en cubierta SALA BOMBAS AGUA A HEAT&amp;MIX</t>
  </si>
  <si>
    <t>Desmontaje de doble placa de poliester en cubierta SALA COMPRESORES DE GAS</t>
  </si>
  <si>
    <t>Suministro y montaje de doble placa de poliester reforzado en cubierta SALA COMPRESORES DE GAS</t>
  </si>
  <si>
    <t>Desmontaje de doble placa de poliester en cubierta PRESURIZACIÓN FLOTACIÓN</t>
  </si>
  <si>
    <t>Suministro y montaje de doble placa de poliester reforzado en cubierta PRESURIZACIÓN FLOTACIÓN</t>
  </si>
  <si>
    <t>Desmontaje de doble placa de poliester en cubierta SOPLANTES DESARENADORES</t>
  </si>
  <si>
    <t>Suministro y montaje de doble placa de poliester reforzado en cubierta SOPLANTES DESARENADORES</t>
  </si>
  <si>
    <t>Desmontaje de doble placa de poliester en cubierta SALA CONCENTRADOR DE GRASAS</t>
  </si>
  <si>
    <t>Suministro y montaje de doble placa de poliester reforzado en cubierta SALA CONCENTRADOR DE GRASAS</t>
  </si>
  <si>
    <t>Desmontaje de doble placa de poliester en cubierta SALA DESHIDRATACIÓN</t>
  </si>
  <si>
    <t>Suministro y montaje de doble placa de poliester reforzado en cubierta SALA DESHIDRATACIÓN</t>
  </si>
  <si>
    <t>Desmontaje de doble placa de poliester en cubierta SALA COGENERACIÓN</t>
  </si>
  <si>
    <t>Suministro y montaje de doble placa de poliester reforzado en cubierta SALA COGENERACIÓN</t>
  </si>
  <si>
    <t>Desmontaje de doble placa de poliester en cubierta SALA TURBOCOMPRESORES</t>
  </si>
  <si>
    <t>Suministro y montaje de doble placa de poliester reforzado en cubierta SALA TURBOCOMPRESORES</t>
  </si>
  <si>
    <t>Desmontaje de doble placa de poliester en cubierta VESTUARIO</t>
  </si>
  <si>
    <t>Suministro y montaje de doble placa de poliester reforzado en cubierta VESTUARIO</t>
  </si>
  <si>
    <t>CMA-16</t>
  </si>
  <si>
    <t>CMA-16-1</t>
  </si>
  <si>
    <t>CMA-16-2</t>
  </si>
  <si>
    <t>CMA-16-3</t>
  </si>
  <si>
    <t>CMA-16-4</t>
  </si>
  <si>
    <t>CMA-16-5</t>
  </si>
  <si>
    <t>CMA-16-6</t>
  </si>
  <si>
    <t>CMA-16-7</t>
  </si>
  <si>
    <t>CMA-16-8</t>
  </si>
  <si>
    <t>CMA-16-9</t>
  </si>
  <si>
    <t>CMA-16-10</t>
  </si>
  <si>
    <t>CMA-16-11</t>
  </si>
  <si>
    <t>CMA-16-12</t>
  </si>
  <si>
    <t>CMA-16-13</t>
  </si>
  <si>
    <t>CMA-16-14</t>
  </si>
  <si>
    <t>CMA-16-15</t>
  </si>
  <si>
    <t>CMA-16-16</t>
  </si>
  <si>
    <t>CMA-16-17</t>
  </si>
  <si>
    <t>CMA-16-18</t>
  </si>
  <si>
    <t>CMA-16-19</t>
  </si>
  <si>
    <t>CMA-16-20</t>
  </si>
  <si>
    <t>CMA-16-21</t>
  </si>
  <si>
    <t>CMA-16-22</t>
  </si>
  <si>
    <t>CMA-16-23</t>
  </si>
  <si>
    <t>CMA-16-24</t>
  </si>
  <si>
    <t>CMA-16-25</t>
  </si>
  <si>
    <t>CMA-16-26</t>
  </si>
  <si>
    <t>CMA-16-27</t>
  </si>
  <si>
    <t>CMA-16-28</t>
  </si>
  <si>
    <t>CMA-16-29</t>
  </si>
  <si>
    <t>CMA-16-30</t>
  </si>
  <si>
    <t>CMA-16-31</t>
  </si>
  <si>
    <t>SUSTITUCIÓN DE VALVULAS DE LIMPIEZA DE RACKS DE OI</t>
  </si>
  <si>
    <t>Desmontaje de valvulas de entrada y salida de limpiezas de primera etapa de los racks de osmosis inversa.</t>
  </si>
  <si>
    <t xml:space="preserve">Suministro y montaje de valvulas de entrada y salida de primera etapa de DN 200 marca BELGICAST, modelo BV-05-2C WAFER BV-05-2CW </t>
  </si>
  <si>
    <t>Desmontaje de valvulas de entrada y salida de limpiezas de segunda etapa de los racks de osmosis inversa.</t>
  </si>
  <si>
    <t xml:space="preserve">Suministro y montaje de valvulas de entrada y salida de segunda etapa de DN 150 marca BELGICAST, modelo BV-05-2C WAFER BV-05-2CW </t>
  </si>
  <si>
    <t>CMA-17</t>
  </si>
  <si>
    <t>CMA-17-1</t>
  </si>
  <si>
    <t>CMA-17-2</t>
  </si>
  <si>
    <t>CMA-17-3</t>
  </si>
  <si>
    <t>CMA-17-4</t>
  </si>
  <si>
    <t>INSTALACION Y CABLEADO DE VARIAS TOMAS MONOFASICAS Y TRIFASICAS EN DISTINTOS PUNTOS DE LA EDAR</t>
  </si>
  <si>
    <t>Suministro y montaje de protección en CCM2, desmontado los existentes y montando las nuevas
protecciones, con el siguiente material:
- 1 Automático de 4x63 A
- 1 Diferencial de 4x63/300 mA Selectivo
- pequeño material y montaje.</t>
  </si>
  <si>
    <t>Suministro y montaje de protección en CCM3, desmontado los existentes y montando las nuevas protecciones, con el siguiente material:
- 1 Automático de 4x63 A
- 1 Diferencial de 4x63/300 mA Selectivo
- pequeño material y montaje.</t>
  </si>
  <si>
    <t>Suministro y montaje de protección en CCM4, desmontado los existentes y montando las nuevas protecciones, con el siguiente material:
- 1 Automático de 4x63 A
- 1 Diferencial de 4x63/300 mA Selectivo
- pequeño material y montaje.</t>
  </si>
  <si>
    <t>Suministro y montaje de Conductor para alimentación a cuadros secundarios de enchufes, con conductor RVFV-K 0,6/1 kV CPR de 5G16 mm2, bajo canalización existente, pequeño material y montaje.</t>
  </si>
  <si>
    <t>Suministro y montaje de tubo de acero de 50 mm, con manguitos y P.P de elementos de fijación, pequeño material y montaje.</t>
  </si>
  <si>
    <t>Suministro y montaje de cuadros de tomas de enchufe, con armarios de PVC de Schneider Elecric o similar tipo Kaeda, conteniendo en su interior los siguientes
elementos:
- 1 Automático de 4x40 A
- 1 Diferencial de 4x40/30 mA
- 1 Automático de 4x32 A
- 1 Automático de 4x16 A
- 2 Automático de 2x16 A
- 1 Base de 3P+N+T 32 A Cetaz
- 1 Base de 3P+N+T 16 A Cetaz
- 2 Bases de Schuko de 16 A monofásicas
- Cableado y montaje.</t>
  </si>
  <si>
    <t>CMA-18</t>
  </si>
  <si>
    <t>CMA-18-1</t>
  </si>
  <si>
    <t>CMA-18-2</t>
  </si>
  <si>
    <t>CMA-18-3</t>
  </si>
  <si>
    <t>CMA-18-4</t>
  </si>
  <si>
    <t>CMA-18-5</t>
  </si>
  <si>
    <t>CMA-18-6</t>
  </si>
  <si>
    <t>TUBERIAS RECIRCULACION INTERNA</t>
  </si>
  <si>
    <t>Limpieza de elementos en zona montaje de cada reactor</t>
  </si>
  <si>
    <t>Suministro e instalación EL.ELV.GIRO 70X70 H=1.75 MTS 500 kg.</t>
  </si>
  <si>
    <t>Suministro y montaje de conducciones de impulsión PRFV DN800.</t>
  </si>
  <si>
    <t>Trabajos de obra civil para paso de tubería por muros divisorios.Incluso perforaciones</t>
  </si>
  <si>
    <t>Modificación parrilla de difusores.</t>
  </si>
  <si>
    <t>Integración de las señales en el SCADA y pantalla específica HMI locales, programación de lazos de control y generación de gráficas e informes.</t>
  </si>
  <si>
    <t>Suministro e instalacion de carrete telescópico autoportante, PN 16, DN 800 mm, formado por virola de acero inoxidable AISI-304 y bridas de acero al carbono S235 con revestimiento interior y exterior de resina epoxi, junta elastomérica de estanquidad en EPDM, incluso colocación, tornillería de acero inoxidable, medios auxiliares y pruebas necesarias para su correcto funcionamiento.</t>
  </si>
  <si>
    <t>Suministro y tendido de línea de 3x1,5 mm2 flexible, RV-K 0,6/1kV, bajo canalización existente, incluso parte proporcional de conexionado entre armario eléctrico y cuadro de control, totalmente instalado.</t>
  </si>
  <si>
    <t>Suministro y tendido de línea de 2x1,5 mm2 flexible, RV-K 0,6/1kV, apantallado, bajo canalización existente, incluso parte proporcional de conexionado entre armario eléctrico y cuadro de control, totalmente instalado.</t>
  </si>
  <si>
    <t>Suministro e instalacion de  analizador de redes Allend Bradley Powermonitor 1000 1408-EM3A-ENT A o similar</t>
  </si>
  <si>
    <t>Suministro e instalacion de botonera 4P. T.N. + Seta. Modelo: XAC B3201 o similar</t>
  </si>
  <si>
    <t>Puesta en marcha de la instalacion incluyendo comprobacion de señales</t>
  </si>
  <si>
    <t>CMA-19</t>
  </si>
  <si>
    <t>CMA-19-1</t>
  </si>
  <si>
    <t>CMA-19-2</t>
  </si>
  <si>
    <t>CMA-19-3</t>
  </si>
  <si>
    <t>CMA-19-4</t>
  </si>
  <si>
    <t>CMA-19-5</t>
  </si>
  <si>
    <t>CMA-19-6</t>
  </si>
  <si>
    <t>CMA-19-7</t>
  </si>
  <si>
    <t>CMA-19-8</t>
  </si>
  <si>
    <t>CMA-19-9</t>
  </si>
  <si>
    <t>CMA-19-10</t>
  </si>
  <si>
    <t>CMA-19-11</t>
  </si>
  <si>
    <t>CMA-19-12</t>
  </si>
  <si>
    <t>CMA-19-13</t>
  </si>
  <si>
    <t>Suministro y montaje de caudalímetro sumergible DN800 PN16. Incluso tornillería en acero calidad 8.8.
Suministro y montaje de caudalímetro magnético-inductivo KROHNE, Modelo OPTIFLUX 2050 C o similar, Cabeza primaria OPTIFLUX 2000, Tamaño del medidor DN 800 | 32", Conexión DN 800 PN 10,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68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</si>
  <si>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APERTURA HUECO EN BOMBAS LIMPIEZA FILTROS TT</t>
  </si>
  <si>
    <t>Demolición de muro de fabrica de bloque de hormigón por medios mecánicos medido sobre perfil.</t>
  </si>
  <si>
    <t xml:space="preserve">Carpintería metálica con chapa plegada de hierro en puertas:
Puerta de chapa plegada (tipo Pegaso o equivalente) practicable o corredera para exteriores de edificaciones, realizada con doble chapa de acero galvanizado de 1 mm de espesor y panel intermedio, rigidizadores con perfiles de acero conformado en frío, herrajes de colgar, cerradura con manillón de nylon, cerco de perfil de acero conformado en frío con garras para recibir a la obra, bastidor y refuerzos de tubo de acero laminado, guías, topes, tiradores, pasadores y demás accesorios necesarios, patillas de fijación a obra, acabado con capa de pintura epoxi polimerizada al horno, elaborada en taller, ajuste y fijación en obra. instalada, i/ recibido de albañilería y precerco.
</t>
  </si>
  <si>
    <t>kg</t>
  </si>
  <si>
    <t>Viga para polipasto  en acero S-275 JR en estructura soldada:
Acero laminado S-275 JR, en perfiles laminados en caliente para vigas, pilares, zunchos y correas, mediante uniones soldadas; incluso p.p. de soldaduras, cortes, piezas especiales, despuntes y dos manos de imprimación con pintura de minio de plomo, montado y colocado, según normativa vigente.</t>
  </si>
  <si>
    <t>CMA-20</t>
  </si>
  <si>
    <t>CMA-20-1</t>
  </si>
  <si>
    <t>CMA-20-2</t>
  </si>
  <si>
    <t>CMA-20-3</t>
  </si>
  <si>
    <t>CMA-20-4</t>
  </si>
  <si>
    <t>CMA-20-5</t>
  </si>
  <si>
    <t>Suministro de polipasto EUROBLOC C.16.6.L.2/1 o similar, acoplado a carro eléctrico y preparado para cuchara bivalva: Capacidad de carga 1.600 kg; Recorrido máximo del gancho 11,5m; Velocidad de elevación 6m/min; Velocidad de traslación 20m/min; Diámetro del cable 8mm; Tensión de alimentación III 230/400 V. 50 Hz. Trifásico; Tensión de mando 24 V; Potencia del motor de elevación 1,85 kW; Motor de traslación del carro 0,18 kW Motor Freno; Grupo de funcionamiento M4/1Am; Factor de marcha 30%; Finales de carrera superior e inferior eléctricos; Finales de carrera de traslación incluidos; Perfil de rodadura estándar 74-200 mm; Radio mínimo en las curvas 3,5m; Grado de protección del polipasto IP 55; Aislamiento del motor clase F; Pintura de acabado exteriores. Incluye: 9,4 m de línea de carritos de 4 x 2,5 mm2; Mando mediante botonera de 6 pulsadores + seta de emergencia; Limitador electrónico de carga; Longitud. de la manguera de la botonera 6m; Tambor enrollador de 10m para cuchara electrohidráulica; Polipasto con carro para trasladarse por una viga. Pintura con un espesor mínimo de &gt;70 , RAL 5015; Certificado CE, Esquema eléctrico, Libro de instrucciones y Hoja de prueba.</t>
  </si>
  <si>
    <t>Instalación de equipo mecánico y pequeño material asociado incluyendo: limpieza de la obra civil y retirada del residuo; obras civiles para adaptación de las geometrias y reparación de paramentos; instalación completa y conexionado del equipo con los medios auxiliares, herramienta especializada y equipos de elevación precisos; toda la instalación eléctrica y de control (fuerza, mando y control) necesaria con adaptación de CCM y PLC existente o instalación de nuevos, software y hardware necesario para la implantación de la nueva instalación en PLC y Scada de planta para su total operatividad; pruebas de funcionamiento; carga y retirada de residuos de construcción y demolición; desmontaje, carga, transporte y descarga para acopio en planta de los equipos sustituidos; todas las acciones, tramitaciones y adopciones de medidas de seguridad y salud; control de calidad;  certificado de conformidad de la instalación completa conforme al R.D. 1215/1997 y su modificación posterior y cuantos trámites, legalizaciones y permisos sean necesarios incluso abono de tasas que correspondan ante los Organismos competentes; Elaboración de documento previo y correcciones de la D.O. en su caso con la descripción y planos de la actuación, documento final "as built" y modificación del manual de operación y mantenimiento de la planta. Incluye documentos y estudios previos, manuales y as built, medios auxiliares, montaje, conexion electrica y control</t>
  </si>
  <si>
    <t>CMA-09-1</t>
  </si>
  <si>
    <t>CMA-08-2</t>
  </si>
  <si>
    <t>CMA-08-3</t>
  </si>
  <si>
    <t>CMA-08-4</t>
  </si>
  <si>
    <t>Vigilantes de seguridad 24 h</t>
  </si>
  <si>
    <t xml:space="preserve">Mantenimiento anual de planta experimental de hidrógeno verde 1MW, contemplado todas las tareas diarias de todos los equipos. </t>
  </si>
  <si>
    <t>CONTRATO DE SERVICIOS DE EXPLOTACIÓN Y MANTENIMIENTO DE LAS ESTACIONES DEPURADORAS DE AGUAS RESIDUALES (EDAR) DEL ÁREA DEPURACIÓN CUENCAS TAJO Y TAJUÑA nº 183/2025</t>
  </si>
  <si>
    <t>Intervención tipo R1 en MOTOGENERADOR Nº 1 marca GUASCOR, tipo G-48SL, en la EDAR Arroyo Culebro Cuenca Media Alta.</t>
  </si>
  <si>
    <t>Mantenimiento preventivo motor turbocompresor 6 marca ABB modelo AMA 355S2D BAIH. 450 kW. 6 kV. 50 Hz. 2967 rpm, en la EDAR Arroyo Culebro Cuenca Media Alta.</t>
  </si>
  <si>
    <t>Alineación motor turbocompresor 5, en la EDAR Arroyo Culebro Cuenca Media Alta.</t>
  </si>
  <si>
    <t>Campaña anual de termografía  en  todos los cuadros eléctricos, en la EDAR Arroyo Culebro Cuenca Media Alta. CUADRO CONCENTRADOR INVERSORES FV BIOLÓGICO</t>
  </si>
  <si>
    <t>Verificación anual de DETECTOR DE GASES MULTIPARAMÉTRICO PORTÁTIL , en la EDAR Arroyo Culebro Cuenca Media Alta.</t>
  </si>
  <si>
    <t>Inspección, incluida prueba de presión cada 5 años por empresa especializada de las botellas de los EQUIPOS DE RESPIRACIÓN AUTÓNOMOS, en la EDAR Arroyo Culebro Cuenca Media Alta.</t>
  </si>
  <si>
    <t>ANEXO II.ter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</si>
</sst>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0_ ;\-#,##0.00\ "/>
    <numFmt numFmtId="166" formatCode="#,##0.000\ [$€-1]"/>
    <numFmt numFmtId="167" formatCode="_-* #,##0.00\ _p_t_a_-;\-* #,##0.00\ _p_t_a_-;_-* &quot;-&quot;??\ _p_t_a_-;_-@_-"/>
    <numFmt numFmtId="168" formatCode="_-* #,##0.00\ &quot;pta&quot;_-;\-* #,##0.00\ &quot;pta&quot;_-;_-* &quot;-&quot;??\ &quot;pta&quot;_-;_-@_-"/>
    <numFmt numFmtId="169" formatCode="_-* #,##0\ &quot;Pts&quot;_-;\-* #,##0\ &quot;Pts&quot;_-;_-* &quot;-&quot;\ &quot;Pts&quot;_-;_-@_-"/>
    <numFmt numFmtId="170" formatCode="_-* #,##0.00\ &quot;Pts&quot;_-;\-* #,##0.00\ &quot;Pts&quot;_-;_-* &quot;-&quot;??\ &quot;Pts&quot;_-;_-@_-"/>
    <numFmt numFmtId="171" formatCode="[$-C0A]d\-mmm\-yy;@"/>
    <numFmt numFmtId="172" formatCode="#,##0.00\ &quot;€&quot;"/>
    <numFmt numFmtId="173" formatCode="#,##0.000"/>
    <numFmt numFmtId="174" formatCode="_-* #,##0.000\ &quot;€&quot;_-;\-* #,##0.000\ &quot;€&quot;_-;_-* &quot;-&quot;??\ &quot;€&quot;_-;_-@_-"/>
    <numFmt numFmtId="175" formatCode="0.0000%"/>
    <numFmt numFmtId="176" formatCode="#,##0.000\ _€"/>
  </numFmts>
  <fonts count="66">
    <font>
      <sz val="10"/>
      <name val="Comic Sans MS"/>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Arial"/>
      <family val="2"/>
    </font>
    <font>
      <sz val="10"/>
      <name val="Arial"/>
      <family val="2"/>
    </font>
    <font>
      <sz val="9"/>
      <name val="Arial"/>
      <family val="2"/>
    </font>
    <font>
      <sz val="10"/>
      <name val="Comic Sans MS"/>
      <family val="4"/>
    </font>
    <font>
      <b/>
      <sz val="9"/>
      <name val="Arial"/>
      <family val="2"/>
    </font>
    <font>
      <b/>
      <sz val="10"/>
      <name val="Arial"/>
      <family val="2"/>
    </font>
    <font>
      <b/>
      <sz val="8"/>
      <color indexed="8"/>
      <name val="Arial"/>
      <family val="2"/>
    </font>
    <font>
      <sz val="8"/>
      <name val="Arial"/>
      <family val="2"/>
    </font>
    <font>
      <sz val="8"/>
      <color indexed="8"/>
      <name val="Arial"/>
      <family val="2"/>
    </font>
    <font>
      <sz val="10"/>
      <name val="Arial"/>
      <family val="2"/>
    </font>
    <font>
      <sz val="11"/>
      <color theme="1"/>
      <name val="Calibri"/>
      <family val="2"/>
      <scheme val="minor"/>
    </font>
    <font>
      <sz val="11"/>
      <color theme="1"/>
      <name val="Arial"/>
      <family val="2"/>
    </font>
    <font>
      <sz val="12"/>
      <name val="Times New Roman"/>
      <family val="1"/>
    </font>
    <font>
      <sz val="10"/>
      <name val="CG Times (WN)"/>
      <family val="1"/>
    </font>
    <font>
      <sz val="11"/>
      <color indexed="8"/>
      <name val="Calibri"/>
      <family val="2"/>
    </font>
    <font>
      <b/>
      <sz val="8"/>
      <name val="Arial"/>
      <family val="2"/>
    </font>
    <font>
      <b/>
      <sz val="10"/>
      <color theme="1"/>
      <name val="Arial"/>
      <family val="2"/>
    </font>
    <font>
      <b/>
      <i/>
      <sz val="12"/>
      <name val="Arial"/>
      <family val="2"/>
    </font>
    <font>
      <sz val="10"/>
      <name val="Comic Sans MS"/>
      <family val="4"/>
    </font>
    <font>
      <vertAlign val="superscript"/>
      <sz val="8"/>
      <name val="Arial"/>
      <family val="2"/>
    </font>
    <font>
      <b/>
      <sz val="9"/>
      <color indexed="8"/>
      <name val="Arial"/>
      <family val="2"/>
    </font>
    <font>
      <sz val="10"/>
      <name val="Arial"/>
      <family val="2"/>
    </font>
    <font>
      <b/>
      <sz val="10"/>
      <name val="Comic Sans MS"/>
      <family val="4"/>
    </font>
    <font>
      <sz val="8"/>
      <color rgb="FFFF0000"/>
      <name val="Arial"/>
      <family val="2"/>
    </font>
    <font>
      <b/>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u/>
      <sz val="8"/>
      <name val="Arial"/>
      <family val="2"/>
    </font>
    <font>
      <sz val="10"/>
      <color theme="1"/>
      <name val="Arial"/>
      <family val="2"/>
    </font>
    <font>
      <b/>
      <u/>
      <sz val="10"/>
      <name val="Calibri"/>
      <family val="2"/>
      <scheme val="minor"/>
    </font>
    <font>
      <b/>
      <sz val="8"/>
      <color theme="1"/>
      <name val="Arial"/>
      <family val="2"/>
    </font>
    <font>
      <sz val="8"/>
      <name val="Comic Sans MS"/>
      <family val="4"/>
    </font>
    <font>
      <b/>
      <i/>
      <sz val="8"/>
      <name val="Arial"/>
      <family val="2"/>
    </font>
    <font>
      <b/>
      <sz val="8"/>
      <name val="Comic Sans MS"/>
      <family val="4"/>
    </font>
    <font>
      <sz val="8"/>
      <name val="Calibri"/>
      <family val="2"/>
      <scheme val="minor"/>
    </font>
    <font>
      <b/>
      <sz val="8"/>
      <name val="Calibri"/>
      <family val="2"/>
      <scheme val="minor"/>
    </font>
    <font>
      <b/>
      <sz val="10"/>
      <color rgb="FFFF0000"/>
      <name val="Arial"/>
      <family val="2"/>
    </font>
    <font>
      <sz val="9"/>
      <color rgb="FFFF0000"/>
      <name val="Arial"/>
      <family val="2"/>
    </font>
    <font>
      <sz val="10"/>
      <color rgb="FFFF0000"/>
      <name val="Comic Sans MS"/>
      <family val="4"/>
    </font>
    <font>
      <b/>
      <sz val="8"/>
      <color rgb="FFFF0000"/>
      <name val="Arial"/>
      <family val="2"/>
    </font>
    <font>
      <sz val="8"/>
      <color rgb="FFFF0000"/>
      <name val="Comic Sans MS"/>
      <family val="4"/>
    </font>
    <font>
      <sz val="10"/>
      <name val="Comic Sans MS"/>
      <family val="4"/>
    </font>
    <font>
      <sz val="8"/>
      <color theme="1"/>
      <name val="Calibri"/>
      <family val="2"/>
      <scheme val="minor"/>
    </font>
    <font>
      <b/>
      <sz val="8"/>
      <color rgb="FF000000"/>
      <name val="Calibri"/>
      <family val="2"/>
      <scheme val="minor"/>
    </font>
    <font>
      <b/>
      <sz val="12"/>
      <color theme="1"/>
      <name val="Calibri"/>
      <family val="2"/>
      <scheme val="minor"/>
    </font>
    <font>
      <b/>
      <sz val="8"/>
      <color theme="1"/>
      <name val="Calibri"/>
      <family val="2"/>
      <scheme val="minor"/>
    </font>
    <font>
      <b/>
      <sz val="14"/>
      <color theme="1"/>
      <name val="Calibri"/>
      <family val="2"/>
      <scheme val="minor"/>
    </font>
    <font>
      <sz val="8"/>
      <name val="Comic Sans MS"/>
      <family val="4"/>
    </font>
    <font>
      <i/>
      <sz val="8"/>
      <name val="Arial"/>
      <family val="2"/>
    </font>
    <font>
      <b/>
      <sz val="12"/>
      <name val="Arial"/>
      <family val="2"/>
    </font>
    <font>
      <sz val="10"/>
      <color indexed="10"/>
      <name val="Arial"/>
      <family val="2"/>
    </font>
    <font>
      <sz val="8"/>
      <color theme="1"/>
      <name val="Arial"/>
      <family val="2"/>
    </font>
  </fonts>
  <fills count="10">
    <fill>
      <patternFill patternType="none"/>
    </fill>
    <fill>
      <patternFill patternType="gray125"/>
    </fill>
    <fill>
      <patternFill patternType="solid">
        <fgColor indexed="26"/>
      </patternFill>
    </fill>
    <fill>
      <patternFill patternType="solid">
        <fgColor indexed="41"/>
        <bgColor indexed="64"/>
      </patternFill>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
      <patternFill patternType="solid">
        <fgColor indexed="27"/>
        <bgColor indexed="64"/>
      </patternFill>
    </fill>
    <fill>
      <patternFill patternType="solid">
        <fgColor rgb="FFFFFFFF"/>
        <bgColor indexed="64"/>
      </patternFill>
    </fill>
    <fill>
      <patternFill patternType="solid">
        <fgColor theme="4" tint="0.59999389629810485"/>
        <bgColor indexed="64"/>
      </patternFill>
    </fill>
  </fills>
  <borders count="9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22"/>
      </left>
      <right style="thin">
        <color indexed="22"/>
      </right>
      <top style="thin">
        <color indexed="22"/>
      </top>
      <bottom style="thin">
        <color indexed="22"/>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thick">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ck">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top/>
      <bottom style="medium">
        <color indexed="64"/>
      </bottom>
      <diagonal/>
    </border>
    <border>
      <left style="medium">
        <color indexed="64"/>
      </left>
      <right/>
      <top style="dotted">
        <color indexed="64"/>
      </top>
      <bottom/>
      <diagonal/>
    </border>
    <border>
      <left style="thin">
        <color indexed="64"/>
      </left>
      <right style="thin">
        <color indexed="64"/>
      </right>
      <top style="dotted">
        <color indexed="64"/>
      </top>
      <bottom/>
      <diagonal/>
    </border>
    <border>
      <left/>
      <right/>
      <top/>
      <bottom style="thin">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medium">
        <color indexed="64"/>
      </left>
      <right/>
      <top/>
      <bottom style="dotted">
        <color indexed="64"/>
      </bottom>
      <diagonal/>
    </border>
    <border>
      <left style="thin">
        <color indexed="64"/>
      </left>
      <right style="thin">
        <color indexed="64"/>
      </right>
      <top/>
      <bottom style="dotted">
        <color indexed="64"/>
      </bottom>
      <diagonal/>
    </border>
    <border>
      <left style="hair">
        <color indexed="64"/>
      </left>
      <right style="hair">
        <color indexed="64"/>
      </right>
      <top style="dotted">
        <color indexed="64"/>
      </top>
      <bottom/>
      <diagonal/>
    </border>
    <border>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dotted">
        <color indexed="64"/>
      </left>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medium">
        <color indexed="64"/>
      </right>
      <top style="medium">
        <color indexed="64"/>
      </top>
      <bottom style="dotted">
        <color indexed="64"/>
      </bottom>
      <diagonal/>
    </border>
    <border>
      <left style="thin">
        <color indexed="64"/>
      </left>
      <right style="dotted">
        <color indexed="64"/>
      </right>
      <top style="medium">
        <color indexed="64"/>
      </top>
      <bottom style="medium">
        <color indexed="64"/>
      </bottom>
      <diagonal/>
    </border>
    <border>
      <left style="thin">
        <color indexed="64"/>
      </left>
      <right style="dotted">
        <color indexed="64"/>
      </right>
      <top/>
      <bottom style="dotted">
        <color indexed="64"/>
      </bottom>
      <diagonal/>
    </border>
    <border>
      <left/>
      <right/>
      <top style="medium">
        <color indexed="64"/>
      </top>
      <bottom/>
      <diagonal/>
    </border>
    <border>
      <left/>
      <right/>
      <top/>
      <bottom style="dotted">
        <color indexed="64"/>
      </bottom>
      <diagonal/>
    </border>
    <border>
      <left style="thin">
        <color indexed="64"/>
      </left>
      <right/>
      <top style="dotted">
        <color indexed="64"/>
      </top>
      <bottom/>
      <diagonal/>
    </border>
    <border>
      <left style="thin">
        <color indexed="64"/>
      </left>
      <right style="thin">
        <color indexed="64"/>
      </right>
      <top/>
      <bottom/>
      <diagonal/>
    </border>
    <border>
      <left/>
      <right/>
      <top style="double">
        <color indexed="64"/>
      </top>
      <bottom style="double">
        <color indexed="64"/>
      </bottom>
      <diagonal/>
    </border>
    <border>
      <left/>
      <right style="medium">
        <color indexed="64"/>
      </right>
      <top style="dotted">
        <color indexed="64"/>
      </top>
      <bottom style="dotted">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dotted">
        <color indexed="64"/>
      </left>
      <right style="dotted">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93">
    <xf numFmtId="0" fontId="0" fillId="0" borderId="0"/>
    <xf numFmtId="0" fontId="23" fillId="0" borderId="0"/>
    <xf numFmtId="0" fontId="14" fillId="0" borderId="0"/>
    <xf numFmtId="0" fontId="22" fillId="0" borderId="0"/>
    <xf numFmtId="0" fontId="24" fillId="0" borderId="0"/>
    <xf numFmtId="0" fontId="24" fillId="0" borderId="0"/>
    <xf numFmtId="0" fontId="16" fillId="0" borderId="0"/>
    <xf numFmtId="9" fontId="13" fillId="0" borderId="0" applyFont="0" applyFill="0" applyBorder="0" applyAlignment="0" applyProtection="0"/>
    <xf numFmtId="0" fontId="14" fillId="0" borderId="0"/>
    <xf numFmtId="0" fontId="16" fillId="0" borderId="0"/>
    <xf numFmtId="0" fontId="12" fillId="0" borderId="0"/>
    <xf numFmtId="0" fontId="14" fillId="0" borderId="0"/>
    <xf numFmtId="0" fontId="25" fillId="0" borderId="0"/>
    <xf numFmtId="166" fontId="14" fillId="0" borderId="0" applyFont="0" applyFill="0" applyBorder="0" applyAlignment="0" applyProtection="0"/>
    <xf numFmtId="3" fontId="26" fillId="0" borderId="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2" fillId="0" borderId="0" applyFont="0" applyFill="0" applyBorder="0" applyAlignment="0" applyProtection="0"/>
    <xf numFmtId="44" fontId="27" fillId="0" borderId="0" applyFont="0" applyFill="0" applyBorder="0" applyAlignment="0" applyProtection="0"/>
    <xf numFmtId="168" fontId="14" fillId="0" borderId="0" applyFont="0" applyFill="0" applyBorder="0" applyAlignment="0" applyProtection="0"/>
    <xf numFmtId="0" fontId="14" fillId="0" borderId="0"/>
    <xf numFmtId="0" fontId="14" fillId="0" borderId="0"/>
    <xf numFmtId="0" fontId="14" fillId="0" borderId="0"/>
    <xf numFmtId="0" fontId="12" fillId="0" borderId="0"/>
    <xf numFmtId="0" fontId="12" fillId="0" borderId="0"/>
    <xf numFmtId="0" fontId="12" fillId="0" borderId="0"/>
    <xf numFmtId="0" fontId="14" fillId="2" borderId="11" applyNumberFormat="0" applyFont="0" applyAlignment="0" applyProtection="0"/>
    <xf numFmtId="9" fontId="14" fillId="0" borderId="0" applyFont="0" applyFill="0" applyBorder="0" applyAlignment="0" applyProtection="0"/>
    <xf numFmtId="0" fontId="11" fillId="0" borderId="0"/>
    <xf numFmtId="164" fontId="11" fillId="0" borderId="0" applyFont="0" applyFill="0" applyBorder="0" applyAlignment="0" applyProtection="0"/>
    <xf numFmtId="0" fontId="14" fillId="0" borderId="0"/>
    <xf numFmtId="44" fontId="31" fillId="0" borderId="0" applyFont="0" applyFill="0" applyBorder="0" applyAlignment="0" applyProtection="0"/>
    <xf numFmtId="0" fontId="10" fillId="0" borderId="0"/>
    <xf numFmtId="164" fontId="16"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9" fillId="0" borderId="0"/>
    <xf numFmtId="0" fontId="8" fillId="0" borderId="0"/>
    <xf numFmtId="0" fontId="34" fillId="0" borderId="0"/>
    <xf numFmtId="170" fontId="14" fillId="0" borderId="0" applyFont="0" applyFill="0" applyBorder="0" applyAlignment="0" applyProtection="0"/>
    <xf numFmtId="169" fontId="14" fillId="0" borderId="0" applyFont="0" applyFill="0" applyBorder="0" applyAlignment="0" applyProtection="0"/>
    <xf numFmtId="171" fontId="14" fillId="0" borderId="0"/>
    <xf numFmtId="171"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7" fillId="0" borderId="0"/>
    <xf numFmtId="164" fontId="7" fillId="0" borderId="0" applyFont="0" applyFill="0" applyBorder="0" applyAlignment="0" applyProtection="0"/>
    <xf numFmtId="0" fontId="7" fillId="0" borderId="0"/>
    <xf numFmtId="164" fontId="16" fillId="0" borderId="0" applyFont="0" applyFill="0" applyBorder="0" applyAlignment="0" applyProtection="0"/>
    <xf numFmtId="164" fontId="16" fillId="0" borderId="0" applyFont="0" applyFill="0" applyBorder="0" applyAlignment="0" applyProtection="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4" fillId="0" borderId="0"/>
    <xf numFmtId="0" fontId="4" fillId="0" borderId="0"/>
    <xf numFmtId="44" fontId="16" fillId="0" borderId="0" applyFont="0" applyFill="0" applyBorder="0" applyAlignment="0" applyProtection="0"/>
    <xf numFmtId="0" fontId="4" fillId="0" borderId="0"/>
    <xf numFmtId="0" fontId="4" fillId="0" borderId="0"/>
    <xf numFmtId="43" fontId="55" fillId="0" borderId="0" applyFont="0" applyFill="0" applyBorder="0" applyAlignment="0" applyProtection="0"/>
    <xf numFmtId="9" fontId="55" fillId="0" borderId="0" applyFont="0" applyFill="0" applyBorder="0" applyAlignment="0" applyProtection="0"/>
    <xf numFmtId="0" fontId="3" fillId="0" borderId="0"/>
    <xf numFmtId="9" fontId="3" fillId="0" borderId="0" applyFont="0" applyFill="0" applyBorder="0" applyAlignment="0" applyProtection="0"/>
    <xf numFmtId="44" fontId="16" fillId="0" borderId="0" applyFont="0" applyFill="0" applyBorder="0" applyAlignment="0" applyProtection="0"/>
    <xf numFmtId="0" fontId="2" fillId="0" borderId="0"/>
  </cellStyleXfs>
  <cellXfs count="484">
    <xf numFmtId="0" fontId="0" fillId="0" borderId="0" xfId="0"/>
    <xf numFmtId="0" fontId="14" fillId="0" borderId="0" xfId="0" applyFont="1"/>
    <xf numFmtId="0" fontId="15" fillId="0" borderId="0" xfId="0" applyFont="1" applyAlignment="1" applyProtection="1">
      <alignment horizontal="center" vertical="center"/>
    </xf>
    <xf numFmtId="0" fontId="15" fillId="0" borderId="0" xfId="0" applyFont="1" applyProtection="1"/>
    <xf numFmtId="165" fontId="19" fillId="0" borderId="4" xfId="40" applyNumberFormat="1" applyFont="1" applyBorder="1" applyAlignment="1" applyProtection="1">
      <alignment horizontal="center" vertical="center" wrapText="1"/>
    </xf>
    <xf numFmtId="0" fontId="20" fillId="0" borderId="0" xfId="0" applyFont="1" applyProtection="1"/>
    <xf numFmtId="0" fontId="20" fillId="0" borderId="0" xfId="0" applyFont="1" applyAlignment="1" applyProtection="1">
      <alignment wrapText="1"/>
    </xf>
    <xf numFmtId="0" fontId="20" fillId="0" borderId="0" xfId="0" applyFont="1" applyAlignment="1" applyProtection="1">
      <alignment vertical="center"/>
    </xf>
    <xf numFmtId="165" fontId="20" fillId="0" borderId="0" xfId="40" applyNumberFormat="1" applyFont="1" applyFill="1" applyAlignment="1" applyProtection="1">
      <alignment horizontal="right"/>
    </xf>
    <xf numFmtId="0" fontId="20" fillId="0" borderId="0" xfId="0" applyFont="1" applyAlignment="1" applyProtection="1">
      <alignment horizontal="center" vertical="center"/>
    </xf>
    <xf numFmtId="165" fontId="20" fillId="0" borderId="0" xfId="40" applyNumberFormat="1" applyFont="1" applyFill="1" applyAlignment="1" applyProtection="1">
      <alignment horizontal="right" vertical="center"/>
    </xf>
    <xf numFmtId="165" fontId="14" fillId="0" borderId="0" xfId="40" applyNumberFormat="1" applyFont="1" applyAlignment="1" applyProtection="1">
      <alignment horizontal="right" vertical="center"/>
    </xf>
    <xf numFmtId="165" fontId="14" fillId="0" borderId="0" xfId="40" applyNumberFormat="1" applyFont="1" applyAlignment="1" applyProtection="1">
      <alignment horizontal="right"/>
    </xf>
    <xf numFmtId="165" fontId="15" fillId="0" borderId="0" xfId="40" applyNumberFormat="1" applyFont="1" applyFill="1" applyAlignment="1" applyProtection="1">
      <alignment horizontal="right"/>
    </xf>
    <xf numFmtId="165" fontId="20" fillId="0" borderId="0" xfId="40" applyNumberFormat="1" applyFont="1" applyAlignment="1" applyProtection="1">
      <alignment horizontal="right"/>
    </xf>
    <xf numFmtId="165" fontId="15" fillId="0" borderId="0" xfId="40" applyNumberFormat="1" applyFont="1" applyAlignment="1" applyProtection="1">
      <alignment horizontal="right"/>
    </xf>
    <xf numFmtId="165" fontId="19" fillId="0" borderId="40" xfId="40" applyNumberFormat="1" applyFont="1" applyBorder="1" applyAlignment="1" applyProtection="1">
      <alignment horizontal="center" vertical="center" wrapText="1"/>
    </xf>
    <xf numFmtId="44" fontId="18" fillId="4" borderId="5" xfId="38" applyFont="1" applyFill="1" applyBorder="1" applyAlignment="1" applyProtection="1">
      <alignment vertical="center" wrapText="1"/>
    </xf>
    <xf numFmtId="0" fontId="38" fillId="0" borderId="0" xfId="5" applyFont="1" applyAlignment="1" applyProtection="1">
      <alignment horizontal="center" vertical="center"/>
    </xf>
    <xf numFmtId="0" fontId="5" fillId="0" borderId="0" xfId="5" applyFont="1" applyAlignment="1" applyProtection="1">
      <alignment vertical="center"/>
    </xf>
    <xf numFmtId="0" fontId="38" fillId="0" borderId="0" xfId="5" applyFont="1" applyAlignment="1" applyProtection="1">
      <alignment horizontal="center" vertical="center" wrapText="1"/>
    </xf>
    <xf numFmtId="0" fontId="38" fillId="0" borderId="0" xfId="5" applyFont="1" applyAlignment="1" applyProtection="1">
      <alignment vertical="center"/>
    </xf>
    <xf numFmtId="4" fontId="39" fillId="0" borderId="0" xfId="5" applyNumberFormat="1" applyFont="1" applyAlignment="1" applyProtection="1">
      <alignment vertical="center"/>
    </xf>
    <xf numFmtId="0" fontId="38" fillId="0" borderId="0" xfId="5" applyFont="1" applyAlignment="1" applyProtection="1">
      <alignment horizontal="left" vertical="center"/>
    </xf>
    <xf numFmtId="173" fontId="38" fillId="0" borderId="0" xfId="5" applyNumberFormat="1" applyFont="1" applyFill="1" applyAlignment="1" applyProtection="1">
      <alignment vertical="center"/>
    </xf>
    <xf numFmtId="0" fontId="39" fillId="0" borderId="0" xfId="5" applyFont="1" applyAlignment="1" applyProtection="1">
      <alignment vertical="center"/>
    </xf>
    <xf numFmtId="4" fontId="39" fillId="0" borderId="0" xfId="5" applyNumberFormat="1" applyFont="1" applyFill="1" applyAlignment="1" applyProtection="1">
      <alignment vertical="center"/>
    </xf>
    <xf numFmtId="4" fontId="38" fillId="0" borderId="0" xfId="5" applyNumberFormat="1" applyFont="1" applyFill="1" applyAlignment="1" applyProtection="1">
      <alignment vertical="center"/>
    </xf>
    <xf numFmtId="0" fontId="39" fillId="0" borderId="0" xfId="5" applyFont="1" applyFill="1" applyAlignment="1" applyProtection="1">
      <alignment vertical="center"/>
    </xf>
    <xf numFmtId="0" fontId="38" fillId="0" borderId="0" xfId="5" applyFont="1" applyFill="1" applyAlignment="1" applyProtection="1">
      <alignment vertical="center"/>
    </xf>
    <xf numFmtId="175" fontId="38" fillId="0" borderId="0" xfId="5" applyNumberFormat="1" applyFont="1" applyFill="1" applyAlignment="1" applyProtection="1">
      <alignment vertical="center"/>
    </xf>
    <xf numFmtId="4" fontId="5" fillId="0" borderId="0" xfId="5" applyNumberFormat="1" applyFont="1" applyAlignment="1" applyProtection="1">
      <alignment vertical="center"/>
    </xf>
    <xf numFmtId="0" fontId="39" fillId="0" borderId="0" xfId="5" applyFont="1" applyAlignment="1" applyProtection="1">
      <alignment vertical="center" wrapText="1"/>
    </xf>
    <xf numFmtId="0" fontId="5" fillId="0" borderId="0" xfId="5" applyFont="1" applyAlignment="1" applyProtection="1">
      <alignment vertical="center" wrapText="1"/>
    </xf>
    <xf numFmtId="0" fontId="40" fillId="0" borderId="0" xfId="0" applyFont="1" applyAlignment="1">
      <alignment vertical="center"/>
    </xf>
    <xf numFmtId="0" fontId="38" fillId="0" borderId="0" xfId="5" applyFont="1" applyFill="1" applyAlignment="1" applyProtection="1">
      <alignment vertical="center" wrapText="1"/>
    </xf>
    <xf numFmtId="4" fontId="38" fillId="0" borderId="0" xfId="5" applyNumberFormat="1" applyFont="1" applyFill="1" applyAlignment="1" applyProtection="1">
      <alignment vertical="center" wrapText="1"/>
    </xf>
    <xf numFmtId="44" fontId="39" fillId="0" borderId="0" xfId="38" applyFont="1" applyFill="1" applyAlignment="1" applyProtection="1">
      <alignment vertical="center"/>
    </xf>
    <xf numFmtId="44" fontId="38" fillId="0" borderId="0" xfId="38" applyFont="1" applyFill="1" applyAlignment="1" applyProtection="1">
      <alignment vertical="center"/>
    </xf>
    <xf numFmtId="44" fontId="37" fillId="0" borderId="0" xfId="38" applyFont="1" applyFill="1" applyAlignment="1" applyProtection="1">
      <alignment vertical="center"/>
    </xf>
    <xf numFmtId="44" fontId="5" fillId="0" borderId="0" xfId="38" applyFont="1" applyFill="1" applyAlignment="1" applyProtection="1">
      <alignment vertical="center"/>
    </xf>
    <xf numFmtId="44" fontId="39" fillId="0" borderId="39" xfId="38" applyFont="1" applyFill="1" applyBorder="1" applyAlignment="1" applyProtection="1">
      <alignment vertical="center"/>
    </xf>
    <xf numFmtId="44" fontId="39" fillId="0" borderId="0" xfId="38" applyFont="1" applyFill="1" applyBorder="1" applyAlignment="1" applyProtection="1">
      <alignment vertical="center"/>
    </xf>
    <xf numFmtId="0" fontId="38" fillId="0" borderId="0" xfId="5" applyFont="1" applyAlignment="1" applyProtection="1">
      <alignment horizontal="center" vertical="center"/>
    </xf>
    <xf numFmtId="0" fontId="38" fillId="0" borderId="0" xfId="5" applyFont="1" applyAlignment="1" applyProtection="1">
      <alignment horizontal="center" vertical="center" wrapText="1"/>
    </xf>
    <xf numFmtId="0" fontId="42" fillId="0" borderId="0" xfId="5" applyFont="1" applyAlignment="1" applyProtection="1">
      <alignment vertical="center"/>
    </xf>
    <xf numFmtId="0" fontId="42" fillId="0" borderId="0" xfId="5" applyFont="1" applyAlignment="1" applyProtection="1">
      <alignment vertical="center" wrapText="1"/>
    </xf>
    <xf numFmtId="4" fontId="42" fillId="0" borderId="0" xfId="5" applyNumberFormat="1" applyFont="1" applyFill="1" applyAlignment="1" applyProtection="1">
      <alignment vertical="center" wrapText="1"/>
    </xf>
    <xf numFmtId="4" fontId="29" fillId="0" borderId="0" xfId="5" applyNumberFormat="1" applyFont="1" applyFill="1" applyAlignment="1" applyProtection="1">
      <alignment vertical="center" wrapText="1"/>
    </xf>
    <xf numFmtId="173" fontId="39" fillId="0" borderId="0" xfId="5" applyNumberFormat="1" applyFont="1" applyAlignment="1" applyProtection="1">
      <alignment vertical="center"/>
    </xf>
    <xf numFmtId="4" fontId="39" fillId="0" borderId="0" xfId="5" applyNumberFormat="1" applyFont="1" applyFill="1" applyAlignment="1" applyProtection="1">
      <alignment vertical="center" wrapText="1"/>
    </xf>
    <xf numFmtId="0" fontId="28" fillId="0" borderId="0" xfId="0" applyFont="1" applyAlignment="1" applyProtection="1">
      <alignment horizontal="left" vertical="center"/>
    </xf>
    <xf numFmtId="8" fontId="39" fillId="0" borderId="0" xfId="38" applyNumberFormat="1" applyFont="1" applyFill="1" applyAlignment="1" applyProtection="1">
      <alignment vertical="center"/>
    </xf>
    <xf numFmtId="44" fontId="28" fillId="0" borderId="4" xfId="38" applyFont="1" applyFill="1" applyBorder="1" applyAlignment="1" applyProtection="1">
      <alignment vertical="center" wrapText="1"/>
    </xf>
    <xf numFmtId="44" fontId="28" fillId="4" borderId="5" xfId="38" applyFont="1" applyFill="1" applyBorder="1" applyAlignment="1" applyProtection="1">
      <alignment vertical="center" wrapText="1"/>
    </xf>
    <xf numFmtId="165" fontId="19" fillId="7" borderId="65" xfId="40" applyNumberFormat="1" applyFont="1" applyFill="1" applyBorder="1" applyAlignment="1" applyProtection="1">
      <alignment horizontal="right" vertical="center"/>
    </xf>
    <xf numFmtId="165" fontId="19" fillId="7" borderId="43" xfId="40" applyNumberFormat="1" applyFont="1" applyFill="1" applyBorder="1" applyAlignment="1" applyProtection="1">
      <alignment horizontal="right" vertical="center"/>
    </xf>
    <xf numFmtId="0" fontId="18" fillId="0" borderId="0" xfId="0" applyFont="1"/>
    <xf numFmtId="0" fontId="14" fillId="0" borderId="0" xfId="0" applyFont="1" applyAlignment="1">
      <alignment horizontal="right"/>
    </xf>
    <xf numFmtId="0" fontId="18" fillId="0" borderId="6" xfId="0" applyFont="1" applyBorder="1"/>
    <xf numFmtId="0" fontId="18" fillId="0" borderId="5" xfId="0" applyFont="1" applyBorder="1" applyAlignment="1">
      <alignment horizontal="center" wrapText="1"/>
    </xf>
    <xf numFmtId="0" fontId="14" fillId="0" borderId="54" xfId="0" applyFont="1" applyBorder="1"/>
    <xf numFmtId="4" fontId="14" fillId="0" borderId="62" xfId="0" applyNumberFormat="1" applyFont="1" applyBorder="1"/>
    <xf numFmtId="0" fontId="18" fillId="0" borderId="5" xfId="0" applyFont="1" applyBorder="1" applyAlignment="1">
      <alignment horizontal="right"/>
    </xf>
    <xf numFmtId="4" fontId="18" fillId="0" borderId="5" xfId="0" applyNumberFormat="1" applyFont="1" applyBorder="1"/>
    <xf numFmtId="0" fontId="14" fillId="0" borderId="63" xfId="0" applyFont="1" applyBorder="1" applyAlignment="1">
      <alignment horizontal="right"/>
    </xf>
    <xf numFmtId="4" fontId="14" fillId="0" borderId="64" xfId="0" applyNumberFormat="1" applyFont="1" applyBorder="1"/>
    <xf numFmtId="0" fontId="14" fillId="0" borderId="64" xfId="0" applyFont="1" applyBorder="1" applyAlignment="1">
      <alignment horizontal="right"/>
    </xf>
    <xf numFmtId="165" fontId="19" fillId="7" borderId="67" xfId="40" applyNumberFormat="1" applyFont="1" applyFill="1" applyBorder="1" applyAlignment="1" applyProtection="1">
      <alignment horizontal="right" vertical="center"/>
    </xf>
    <xf numFmtId="175" fontId="38" fillId="6" borderId="0" xfId="5" applyNumberFormat="1" applyFont="1" applyFill="1" applyAlignment="1" applyProtection="1">
      <alignment vertical="center"/>
      <protection locked="0"/>
    </xf>
    <xf numFmtId="0" fontId="0" fillId="0" borderId="0" xfId="0" applyAlignment="1" applyProtection="1">
      <alignment vertical="center"/>
    </xf>
    <xf numFmtId="0" fontId="18" fillId="0" borderId="0" xfId="0" applyFont="1" applyAlignment="1" applyProtection="1">
      <alignment horizontal="left" vertical="center"/>
    </xf>
    <xf numFmtId="0" fontId="0" fillId="0" borderId="0" xfId="0" applyAlignment="1" applyProtection="1">
      <alignment horizontal="center" vertical="center"/>
    </xf>
    <xf numFmtId="0" fontId="18" fillId="0" borderId="0" xfId="0" applyFont="1" applyAlignment="1" applyProtection="1">
      <alignment vertical="center" wrapText="1"/>
    </xf>
    <xf numFmtId="0" fontId="18" fillId="0" borderId="0" xfId="0" applyFont="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13"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0" fontId="17" fillId="0" borderId="15" xfId="0" applyFont="1" applyBorder="1" applyAlignment="1" applyProtection="1">
      <alignment horizontal="center" vertical="center" wrapText="1"/>
    </xf>
    <xf numFmtId="4" fontId="0" fillId="0" borderId="0" xfId="0" applyNumberFormat="1" applyAlignment="1" applyProtection="1">
      <alignment vertical="center"/>
    </xf>
    <xf numFmtId="44" fontId="0" fillId="0" borderId="0" xfId="38" applyFont="1" applyAlignment="1" applyProtection="1">
      <alignment vertical="center"/>
    </xf>
    <xf numFmtId="0" fontId="45" fillId="0" borderId="0" xfId="0" applyFont="1" applyAlignment="1" applyProtection="1">
      <alignment vertical="center"/>
    </xf>
    <xf numFmtId="0" fontId="28" fillId="0" borderId="0" xfId="0" applyFont="1" applyAlignment="1" applyProtection="1">
      <alignment vertical="center" wrapText="1"/>
    </xf>
    <xf numFmtId="0" fontId="28" fillId="0" borderId="12" xfId="0" applyFont="1" applyBorder="1" applyAlignment="1" applyProtection="1">
      <alignment horizontal="center" vertical="center" wrapText="1"/>
    </xf>
    <xf numFmtId="0" fontId="28" fillId="0" borderId="13" xfId="0" applyFont="1" applyBorder="1" applyAlignment="1" applyProtection="1">
      <alignment horizontal="center" vertical="center" wrapText="1"/>
    </xf>
    <xf numFmtId="0" fontId="28" fillId="0" borderId="14" xfId="0" applyFont="1" applyBorder="1" applyAlignment="1" applyProtection="1">
      <alignment horizontal="center" vertical="center" wrapText="1"/>
    </xf>
    <xf numFmtId="0" fontId="28" fillId="0" borderId="15" xfId="0" applyFont="1" applyBorder="1" applyAlignment="1" applyProtection="1">
      <alignment horizontal="center" vertical="center" wrapText="1"/>
    </xf>
    <xf numFmtId="44" fontId="45" fillId="0" borderId="0" xfId="38" applyFont="1" applyAlignment="1" applyProtection="1">
      <alignment vertical="center"/>
    </xf>
    <xf numFmtId="0" fontId="28" fillId="0" borderId="1" xfId="0" applyFont="1" applyBorder="1" applyAlignment="1" applyProtection="1">
      <alignment horizontal="center" vertical="center" wrapText="1"/>
    </xf>
    <xf numFmtId="0" fontId="28" fillId="0" borderId="2" xfId="0" applyFont="1" applyBorder="1" applyAlignment="1" applyProtection="1">
      <alignment vertical="center" wrapText="1"/>
    </xf>
    <xf numFmtId="0" fontId="28" fillId="0" borderId="2" xfId="0" applyFont="1" applyBorder="1" applyAlignment="1" applyProtection="1">
      <alignment horizontal="center" vertical="center" wrapText="1"/>
    </xf>
    <xf numFmtId="0" fontId="28" fillId="0" borderId="5" xfId="0" applyFont="1" applyBorder="1" applyAlignment="1" applyProtection="1">
      <alignment horizontal="center" vertical="center" wrapText="1"/>
    </xf>
    <xf numFmtId="0" fontId="20" fillId="0" borderId="53" xfId="0" applyFont="1" applyBorder="1" applyAlignment="1" applyProtection="1">
      <alignment vertical="center" wrapText="1"/>
    </xf>
    <xf numFmtId="172" fontId="20" fillId="0" borderId="60" xfId="0" applyNumberFormat="1" applyFont="1" applyBorder="1" applyAlignment="1" applyProtection="1">
      <alignment vertical="center"/>
    </xf>
    <xf numFmtId="0" fontId="20" fillId="0" borderId="51" xfId="0" applyFont="1" applyBorder="1" applyAlignment="1" applyProtection="1">
      <alignment vertical="center" wrapText="1"/>
    </xf>
    <xf numFmtId="172" fontId="20" fillId="0" borderId="51" xfId="0" applyNumberFormat="1" applyFont="1" applyBorder="1" applyAlignment="1" applyProtection="1">
      <alignment vertical="center"/>
    </xf>
    <xf numFmtId="0" fontId="28" fillId="0" borderId="52" xfId="0" applyFont="1" applyBorder="1" applyAlignment="1" applyProtection="1">
      <alignment horizontal="right" vertical="center" wrapText="1"/>
    </xf>
    <xf numFmtId="172" fontId="20" fillId="0" borderId="61" xfId="0" applyNumberFormat="1" applyFont="1" applyBorder="1" applyAlignment="1" applyProtection="1">
      <alignment vertical="center"/>
    </xf>
    <xf numFmtId="172" fontId="20" fillId="0" borderId="0" xfId="0" applyNumberFormat="1" applyFont="1" applyAlignment="1" applyProtection="1">
      <alignment vertical="center"/>
    </xf>
    <xf numFmtId="0" fontId="28" fillId="0" borderId="3" xfId="0" applyFont="1" applyBorder="1" applyAlignment="1" applyProtection="1">
      <alignment horizontal="right" vertical="center" wrapText="1"/>
    </xf>
    <xf numFmtId="172" fontId="20" fillId="0" borderId="5" xfId="38" applyNumberFormat="1" applyFont="1" applyBorder="1" applyAlignment="1" applyProtection="1">
      <alignment vertical="center" wrapText="1"/>
    </xf>
    <xf numFmtId="172" fontId="20" fillId="0" borderId="5" xfId="38" applyNumberFormat="1" applyFont="1" applyFill="1" applyBorder="1" applyAlignment="1" applyProtection="1">
      <alignment vertical="center" wrapText="1"/>
    </xf>
    <xf numFmtId="174" fontId="20" fillId="0" borderId="0" xfId="0" applyNumberFormat="1" applyFont="1" applyAlignment="1" applyProtection="1">
      <alignment vertical="center"/>
    </xf>
    <xf numFmtId="0" fontId="33" fillId="0" borderId="0" xfId="82" applyFont="1" applyAlignment="1" applyProtection="1">
      <alignment horizontal="center" vertical="center" wrapText="1"/>
    </xf>
    <xf numFmtId="165" fontId="21" fillId="0" borderId="42" xfId="40" applyNumberFormat="1" applyFont="1" applyFill="1" applyBorder="1" applyAlignment="1" applyProtection="1">
      <alignment horizontal="right" vertical="center"/>
    </xf>
    <xf numFmtId="0" fontId="28" fillId="0" borderId="0" xfId="0" applyFont="1" applyProtection="1"/>
    <xf numFmtId="0" fontId="36" fillId="0" borderId="0" xfId="0" applyFont="1" applyProtection="1"/>
    <xf numFmtId="0" fontId="19" fillId="0" borderId="0" xfId="82" applyFont="1" applyAlignment="1" applyProtection="1">
      <alignment horizontal="center" vertical="center" wrapText="1"/>
    </xf>
    <xf numFmtId="0" fontId="15" fillId="0" borderId="54" xfId="0" applyFont="1" applyBorder="1" applyProtection="1"/>
    <xf numFmtId="165" fontId="20" fillId="0" borderId="0" xfId="0" applyNumberFormat="1" applyFont="1" applyProtection="1"/>
    <xf numFmtId="44" fontId="21" fillId="0" borderId="0" xfId="85" applyNumberFormat="1" applyFont="1" applyProtection="1"/>
    <xf numFmtId="0" fontId="21" fillId="0" borderId="0" xfId="85" applyFont="1" applyProtection="1"/>
    <xf numFmtId="0" fontId="19" fillId="0" borderId="0" xfId="85" applyFont="1" applyAlignment="1" applyProtection="1">
      <alignment horizontal="center" vertical="center" wrapText="1"/>
    </xf>
    <xf numFmtId="2" fontId="20" fillId="0" borderId="0" xfId="0" applyNumberFormat="1" applyFont="1" applyAlignment="1" applyProtection="1">
      <alignment horizontal="center" vertical="center"/>
    </xf>
    <xf numFmtId="165" fontId="21" fillId="0" borderId="41" xfId="40" applyNumberFormat="1" applyFont="1" applyFill="1" applyBorder="1" applyAlignment="1" applyProtection="1">
      <alignment horizontal="right" vertical="center"/>
    </xf>
    <xf numFmtId="165" fontId="21" fillId="0" borderId="46" xfId="40" applyNumberFormat="1" applyFont="1" applyFill="1" applyBorder="1" applyAlignment="1" applyProtection="1">
      <alignment horizontal="right" vertical="center"/>
    </xf>
    <xf numFmtId="2" fontId="15" fillId="0" borderId="0" xfId="0" applyNumberFormat="1" applyFont="1" applyAlignment="1" applyProtection="1">
      <alignment horizontal="center" vertical="center"/>
    </xf>
    <xf numFmtId="165" fontId="21" fillId="0" borderId="45" xfId="40" applyNumberFormat="1" applyFont="1" applyFill="1" applyBorder="1" applyAlignment="1" applyProtection="1">
      <alignment horizontal="right" vertical="center"/>
    </xf>
    <xf numFmtId="2" fontId="19" fillId="0" borderId="0" xfId="82" applyNumberFormat="1" applyFont="1" applyAlignment="1" applyProtection="1">
      <alignment horizontal="center" vertical="center" wrapText="1"/>
    </xf>
    <xf numFmtId="2" fontId="21" fillId="0" borderId="0" xfId="82" applyNumberFormat="1" applyFont="1" applyAlignment="1" applyProtection="1">
      <alignment horizontal="center" vertical="center"/>
    </xf>
    <xf numFmtId="0" fontId="21" fillId="0" borderId="0" xfId="82" applyFont="1" applyProtection="1"/>
    <xf numFmtId="0" fontId="21" fillId="0" borderId="0" xfId="82" applyFont="1" applyAlignment="1" applyProtection="1">
      <alignment horizontal="center" vertical="center"/>
    </xf>
    <xf numFmtId="2" fontId="20" fillId="0" borderId="0" xfId="0" applyNumberFormat="1" applyFont="1" applyProtection="1"/>
    <xf numFmtId="2" fontId="21" fillId="0" borderId="0" xfId="82" applyNumberFormat="1" applyFont="1" applyAlignment="1" applyProtection="1">
      <alignment horizontal="center" vertical="center" wrapText="1"/>
    </xf>
    <xf numFmtId="0" fontId="48" fillId="0" borderId="0" xfId="27" applyFont="1" applyAlignment="1" applyProtection="1">
      <alignment wrapText="1"/>
    </xf>
    <xf numFmtId="0" fontId="48" fillId="0" borderId="0" xfId="27" applyFont="1" applyProtection="1"/>
    <xf numFmtId="4" fontId="48" fillId="0" borderId="0" xfId="27" applyNumberFormat="1" applyFont="1" applyAlignment="1" applyProtection="1">
      <alignment wrapText="1"/>
    </xf>
    <xf numFmtId="44" fontId="51" fillId="0" borderId="31" xfId="0" applyNumberFormat="1" applyFont="1" applyBorder="1" applyAlignment="1" applyProtection="1">
      <alignment vertical="center" wrapText="1"/>
    </xf>
    <xf numFmtId="0" fontId="51" fillId="0" borderId="25" xfId="0" applyFont="1" applyBorder="1" applyAlignment="1" applyProtection="1">
      <alignment vertical="center" wrapText="1"/>
    </xf>
    <xf numFmtId="0" fontId="51" fillId="0" borderId="22" xfId="0" applyFont="1" applyBorder="1" applyAlignment="1" applyProtection="1">
      <alignment vertical="center" wrapText="1"/>
    </xf>
    <xf numFmtId="44" fontId="51" fillId="0" borderId="32" xfId="0" applyNumberFormat="1" applyFont="1" applyBorder="1" applyAlignment="1" applyProtection="1">
      <alignment vertical="center" wrapText="1"/>
    </xf>
    <xf numFmtId="0" fontId="51" fillId="0" borderId="30" xfId="0" applyFont="1" applyBorder="1" applyAlignment="1" applyProtection="1">
      <alignment vertical="center" wrapText="1"/>
    </xf>
    <xf numFmtId="0" fontId="51" fillId="0" borderId="31" xfId="0" applyFont="1" applyBorder="1" applyAlignment="1" applyProtection="1">
      <alignment vertical="center" wrapText="1"/>
    </xf>
    <xf numFmtId="0" fontId="51" fillId="0" borderId="32" xfId="0" applyFont="1" applyBorder="1" applyAlignment="1" applyProtection="1">
      <alignment vertical="center" wrapText="1"/>
    </xf>
    <xf numFmtId="0" fontId="50" fillId="0" borderId="5" xfId="0" applyFont="1" applyBorder="1" applyAlignment="1" applyProtection="1">
      <alignment vertical="center" wrapText="1"/>
    </xf>
    <xf numFmtId="0" fontId="52" fillId="0" borderId="0" xfId="0" applyFont="1" applyAlignment="1" applyProtection="1">
      <alignment vertical="center"/>
    </xf>
    <xf numFmtId="0" fontId="52" fillId="0" borderId="0" xfId="0" applyFont="1" applyAlignment="1" applyProtection="1">
      <alignment horizontal="center" vertical="center"/>
    </xf>
    <xf numFmtId="0" fontId="50" fillId="0" borderId="5" xfId="0" applyFont="1" applyFill="1" applyBorder="1" applyAlignment="1" applyProtection="1">
      <alignment vertical="center" wrapText="1"/>
    </xf>
    <xf numFmtId="0" fontId="36" fillId="0" borderId="8" xfId="0" applyFont="1" applyBorder="1" applyAlignment="1" applyProtection="1">
      <alignment horizontal="center" vertical="center" wrapText="1"/>
    </xf>
    <xf numFmtId="0" fontId="36" fillId="0" borderId="9" xfId="0" applyFont="1" applyBorder="1" applyAlignment="1" applyProtection="1">
      <alignment horizontal="center" vertical="center" wrapText="1"/>
    </xf>
    <xf numFmtId="44" fontId="36" fillId="0" borderId="31" xfId="0" applyNumberFormat="1" applyFont="1" applyBorder="1" applyAlignment="1" applyProtection="1">
      <alignment vertical="center" wrapText="1"/>
    </xf>
    <xf numFmtId="0" fontId="36" fillId="0" borderId="25" xfId="0" applyFont="1" applyBorder="1" applyAlignment="1" applyProtection="1">
      <alignment vertical="center" wrapText="1"/>
    </xf>
    <xf numFmtId="0" fontId="36" fillId="0" borderId="10" xfId="0" applyFont="1" applyBorder="1" applyAlignment="1" applyProtection="1">
      <alignment horizontal="center" vertical="center" wrapText="1"/>
    </xf>
    <xf numFmtId="0" fontId="36" fillId="0" borderId="28" xfId="0" applyFont="1" applyBorder="1" applyAlignment="1" applyProtection="1">
      <alignment vertical="center" wrapText="1"/>
    </xf>
    <xf numFmtId="0" fontId="36" fillId="0" borderId="22" xfId="0" applyFont="1" applyBorder="1" applyAlignment="1" applyProtection="1">
      <alignment vertical="center" wrapText="1"/>
    </xf>
    <xf numFmtId="44" fontId="36" fillId="0" borderId="32" xfId="0" applyNumberFormat="1" applyFont="1" applyBorder="1" applyAlignment="1" applyProtection="1">
      <alignment vertical="center" wrapText="1"/>
    </xf>
    <xf numFmtId="0" fontId="36" fillId="0" borderId="30" xfId="0" applyFont="1" applyBorder="1" applyAlignment="1" applyProtection="1">
      <alignment vertical="center" wrapText="1"/>
    </xf>
    <xf numFmtId="0" fontId="36" fillId="0" borderId="31" xfId="0" applyFont="1" applyBorder="1" applyAlignment="1" applyProtection="1">
      <alignment vertical="center" wrapText="1"/>
    </xf>
    <xf numFmtId="0" fontId="36" fillId="0" borderId="32" xfId="0" applyFont="1" applyBorder="1" applyAlignment="1" applyProtection="1">
      <alignment vertical="center" wrapText="1"/>
    </xf>
    <xf numFmtId="0" fontId="53" fillId="0" borderId="5" xfId="0" applyFont="1" applyBorder="1" applyAlignment="1" applyProtection="1">
      <alignment vertical="center" wrapText="1"/>
    </xf>
    <xf numFmtId="0" fontId="54" fillId="0" borderId="0" xfId="0" applyFont="1" applyAlignment="1" applyProtection="1">
      <alignment vertical="center"/>
    </xf>
    <xf numFmtId="0" fontId="53" fillId="0" borderId="5" xfId="0" applyFont="1" applyFill="1" applyBorder="1" applyAlignment="1" applyProtection="1">
      <alignment vertical="center" wrapText="1"/>
    </xf>
    <xf numFmtId="0" fontId="50" fillId="0" borderId="0" xfId="0" applyFont="1" applyAlignment="1" applyProtection="1">
      <alignment horizontal="left" vertical="center"/>
    </xf>
    <xf numFmtId="0" fontId="53" fillId="0" borderId="0" xfId="0" applyFont="1" applyAlignment="1" applyProtection="1">
      <alignment horizontal="left" vertical="center"/>
    </xf>
    <xf numFmtId="0" fontId="36" fillId="0" borderId="0" xfId="4" applyFont="1" applyAlignment="1" applyProtection="1">
      <alignment vertical="center"/>
    </xf>
    <xf numFmtId="0" fontId="36" fillId="0" borderId="0" xfId="0" applyFont="1" applyAlignment="1" applyProtection="1">
      <alignment vertical="center"/>
    </xf>
    <xf numFmtId="44" fontId="36" fillId="0" borderId="51" xfId="38" applyFont="1" applyFill="1" applyBorder="1" applyAlignment="1" applyProtection="1">
      <alignment vertical="center"/>
    </xf>
    <xf numFmtId="44" fontId="36" fillId="0" borderId="51" xfId="38" applyFont="1" applyFill="1" applyBorder="1" applyAlignment="1" applyProtection="1">
      <alignment vertical="center" wrapText="1"/>
    </xf>
    <xf numFmtId="44" fontId="36" fillId="0" borderId="61" xfId="38" applyFont="1" applyFill="1" applyBorder="1" applyAlignment="1" applyProtection="1">
      <alignment vertical="center" wrapText="1"/>
    </xf>
    <xf numFmtId="44" fontId="36" fillId="0" borderId="61" xfId="38" applyFont="1" applyFill="1" applyBorder="1" applyAlignment="1" applyProtection="1">
      <alignment vertical="center"/>
    </xf>
    <xf numFmtId="0" fontId="15" fillId="0" borderId="8" xfId="0" applyFont="1" applyBorder="1" applyAlignment="1" applyProtection="1">
      <alignment horizontal="center" vertical="center" wrapText="1"/>
    </xf>
    <xf numFmtId="0" fontId="15" fillId="0" borderId="9"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21" xfId="0" applyFont="1" applyBorder="1" applyAlignment="1" applyProtection="1">
      <alignment vertical="center" wrapText="1"/>
    </xf>
    <xf numFmtId="0" fontId="15" fillId="0" borderId="8" xfId="0" applyFont="1" applyBorder="1" applyAlignment="1" applyProtection="1">
      <alignment vertical="center" wrapText="1"/>
    </xf>
    <xf numFmtId="0" fontId="15" fillId="0" borderId="24" xfId="0" applyFont="1" applyBorder="1" applyAlignment="1" applyProtection="1">
      <alignment vertical="center" wrapText="1"/>
    </xf>
    <xf numFmtId="0" fontId="15" fillId="0" borderId="9" xfId="0" applyFont="1" applyBorder="1" applyAlignment="1" applyProtection="1">
      <alignment vertical="center" wrapText="1"/>
    </xf>
    <xf numFmtId="0" fontId="15" fillId="0" borderId="27" xfId="0" applyFont="1" applyBorder="1" applyAlignment="1" applyProtection="1">
      <alignment vertical="center" wrapText="1"/>
    </xf>
    <xf numFmtId="0" fontId="15" fillId="0" borderId="10" xfId="0" applyFont="1" applyBorder="1" applyAlignment="1" applyProtection="1">
      <alignment vertical="center" wrapText="1"/>
    </xf>
    <xf numFmtId="0" fontId="16" fillId="0" borderId="0" xfId="0" applyFont="1" applyAlignment="1" applyProtection="1">
      <alignment vertical="center"/>
    </xf>
    <xf numFmtId="0" fontId="20" fillId="0" borderId="9" xfId="0" applyFont="1" applyBorder="1" applyAlignment="1" applyProtection="1">
      <alignment horizontal="center" vertical="center" wrapText="1"/>
    </xf>
    <xf numFmtId="0" fontId="20" fillId="0" borderId="8" xfId="0" applyFont="1" applyBorder="1" applyAlignment="1" applyProtection="1">
      <alignment horizontal="center" vertical="center" wrapText="1"/>
    </xf>
    <xf numFmtId="0" fontId="16" fillId="0" borderId="0" xfId="0" applyFont="1" applyAlignment="1" applyProtection="1">
      <alignment horizontal="center" vertical="center"/>
    </xf>
    <xf numFmtId="0" fontId="16" fillId="0" borderId="0" xfId="0" applyFont="1" applyAlignment="1" applyProtection="1">
      <alignment horizontal="right" vertical="center"/>
    </xf>
    <xf numFmtId="0" fontId="20" fillId="0" borderId="21" xfId="0" applyFont="1" applyBorder="1" applyAlignment="1" applyProtection="1">
      <alignment vertical="center" wrapText="1"/>
    </xf>
    <xf numFmtId="0" fontId="20" fillId="0" borderId="8" xfId="0" applyFont="1" applyBorder="1" applyAlignment="1" applyProtection="1">
      <alignment vertical="center" wrapText="1"/>
    </xf>
    <xf numFmtId="0" fontId="20" fillId="0" borderId="24" xfId="0" applyFont="1" applyBorder="1" applyAlignment="1" applyProtection="1">
      <alignment vertical="center" wrapText="1"/>
    </xf>
    <xf numFmtId="0" fontId="20" fillId="0" borderId="9" xfId="0" applyFont="1" applyBorder="1" applyAlignment="1" applyProtection="1">
      <alignment vertical="center" wrapText="1"/>
    </xf>
    <xf numFmtId="0" fontId="20" fillId="0" borderId="27" xfId="0" applyFont="1" applyBorder="1" applyAlignment="1" applyProtection="1">
      <alignment vertical="center" wrapText="1"/>
    </xf>
    <xf numFmtId="0" fontId="20" fillId="0" borderId="10" xfId="0" applyFont="1" applyBorder="1" applyAlignment="1" applyProtection="1">
      <alignment vertical="center" wrapText="1"/>
    </xf>
    <xf numFmtId="0" fontId="35" fillId="0" borderId="0" xfId="0" applyFont="1" applyAlignment="1" applyProtection="1">
      <alignment vertical="center"/>
    </xf>
    <xf numFmtId="0" fontId="29" fillId="0" borderId="0" xfId="4" applyFont="1" applyAlignment="1" applyProtection="1">
      <alignment horizontal="center" vertical="center"/>
    </xf>
    <xf numFmtId="0" fontId="18" fillId="0" borderId="0" xfId="4" applyFont="1" applyAlignment="1" applyProtection="1">
      <alignment horizontal="left" vertical="center" wrapText="1"/>
    </xf>
    <xf numFmtId="0" fontId="50" fillId="0" borderId="0" xfId="0" applyFont="1" applyAlignment="1" applyProtection="1">
      <alignment horizontal="center" vertical="center" wrapText="1"/>
    </xf>
    <xf numFmtId="44" fontId="28" fillId="4" borderId="4" xfId="38" applyFont="1" applyFill="1" applyBorder="1" applyAlignment="1" applyProtection="1">
      <alignment vertical="center" wrapText="1"/>
    </xf>
    <xf numFmtId="44" fontId="28" fillId="4" borderId="23" xfId="38" applyFont="1" applyFill="1" applyBorder="1" applyAlignment="1" applyProtection="1">
      <alignment vertical="center" wrapText="1"/>
    </xf>
    <xf numFmtId="44" fontId="28" fillId="4" borderId="26" xfId="38" applyFont="1" applyFill="1" applyBorder="1" applyAlignment="1" applyProtection="1">
      <alignment vertical="center" wrapText="1"/>
    </xf>
    <xf numFmtId="44" fontId="28" fillId="4" borderId="29" xfId="38" applyFont="1" applyFill="1" applyBorder="1" applyAlignment="1" applyProtection="1">
      <alignment vertical="center" wrapText="1"/>
    </xf>
    <xf numFmtId="44" fontId="28" fillId="4" borderId="23" xfId="38" applyFont="1" applyFill="1" applyBorder="1" applyAlignment="1" applyProtection="1">
      <alignment horizontal="right" vertical="center"/>
    </xf>
    <xf numFmtId="44" fontId="28" fillId="4" borderId="26" xfId="38" applyFont="1" applyFill="1" applyBorder="1" applyAlignment="1" applyProtection="1">
      <alignment horizontal="right" vertical="center"/>
    </xf>
    <xf numFmtId="44" fontId="28" fillId="4" borderId="29" xfId="38" applyFont="1" applyFill="1" applyBorder="1" applyAlignment="1" applyProtection="1">
      <alignment horizontal="right" vertical="center"/>
    </xf>
    <xf numFmtId="14" fontId="0" fillId="0" borderId="0" xfId="0" applyNumberFormat="1" applyAlignment="1" applyProtection="1">
      <alignment vertical="center"/>
    </xf>
    <xf numFmtId="0" fontId="17" fillId="0" borderId="0" xfId="0" applyFont="1" applyBorder="1" applyAlignment="1" applyProtection="1">
      <alignment horizontal="center" vertical="center" wrapText="1"/>
    </xf>
    <xf numFmtId="0" fontId="0" fillId="0" borderId="0" xfId="0" applyBorder="1" applyAlignment="1" applyProtection="1">
      <alignment vertical="center"/>
    </xf>
    <xf numFmtId="0" fontId="30" fillId="0" borderId="0" xfId="0" applyFont="1" applyBorder="1" applyAlignment="1" applyProtection="1">
      <alignment vertical="center" wrapText="1"/>
    </xf>
    <xf numFmtId="44" fontId="18" fillId="4" borderId="0" xfId="38" applyFont="1" applyFill="1" applyBorder="1" applyAlignment="1" applyProtection="1">
      <alignment vertical="center" wrapText="1"/>
    </xf>
    <xf numFmtId="0" fontId="57" fillId="0" borderId="0" xfId="42" applyFont="1" applyAlignment="1">
      <alignment horizontal="left" vertical="center" wrapText="1"/>
    </xf>
    <xf numFmtId="0" fontId="56" fillId="0" borderId="0" xfId="4" applyFont="1" applyAlignment="1">
      <alignment horizontal="center"/>
    </xf>
    <xf numFmtId="9" fontId="56" fillId="0" borderId="0" xfId="88" applyFont="1" applyFill="1" applyAlignment="1" applyProtection="1">
      <alignment horizontal="center"/>
    </xf>
    <xf numFmtId="0" fontId="56" fillId="0" borderId="0" xfId="4" applyFont="1"/>
    <xf numFmtId="0" fontId="58" fillId="0" borderId="73" xfId="0" applyFont="1" applyBorder="1" applyAlignment="1">
      <alignment vertical="center"/>
    </xf>
    <xf numFmtId="0" fontId="59" fillId="0" borderId="74" xfId="0" applyFont="1" applyBorder="1" applyAlignment="1">
      <alignment vertical="center"/>
    </xf>
    <xf numFmtId="43" fontId="38" fillId="0" borderId="74" xfId="87" applyFont="1" applyBorder="1" applyAlignment="1">
      <alignment vertical="center"/>
    </xf>
    <xf numFmtId="0" fontId="59" fillId="0" borderId="74" xfId="0" applyFont="1" applyBorder="1"/>
    <xf numFmtId="43" fontId="38" fillId="0" borderId="74" xfId="87" applyFont="1" applyFill="1" applyBorder="1" applyAlignment="1"/>
    <xf numFmtId="0" fontId="38" fillId="0" borderId="74" xfId="0" applyFont="1" applyBorder="1" applyAlignment="1">
      <alignment vertical="center"/>
    </xf>
    <xf numFmtId="43" fontId="38" fillId="0" borderId="74" xfId="0" applyNumberFormat="1" applyFont="1" applyBorder="1" applyAlignment="1">
      <alignment vertical="center"/>
    </xf>
    <xf numFmtId="0" fontId="56" fillId="0" borderId="0" xfId="89" applyFont="1"/>
    <xf numFmtId="0" fontId="56" fillId="0" borderId="0" xfId="89" applyFont="1" applyAlignment="1">
      <alignment horizontal="center"/>
    </xf>
    <xf numFmtId="9" fontId="48" fillId="0" borderId="0" xfId="90" applyFont="1" applyAlignment="1">
      <alignment horizontal="center"/>
    </xf>
    <xf numFmtId="0" fontId="37" fillId="0" borderId="74" xfId="0" applyFont="1" applyBorder="1" applyAlignment="1">
      <alignment vertical="center"/>
    </xf>
    <xf numFmtId="44" fontId="37" fillId="0" borderId="74" xfId="91" applyFont="1" applyBorder="1" applyAlignment="1">
      <alignment vertical="center"/>
    </xf>
    <xf numFmtId="44" fontId="18" fillId="4" borderId="0" xfId="38" applyFont="1" applyFill="1" applyBorder="1" applyAlignment="1" applyProtection="1">
      <alignment horizontal="right" vertical="center"/>
    </xf>
    <xf numFmtId="44" fontId="18" fillId="4" borderId="4" xfId="38" applyFont="1" applyFill="1" applyBorder="1" applyAlignment="1" applyProtection="1">
      <alignment vertical="center" wrapText="1"/>
    </xf>
    <xf numFmtId="44" fontId="18" fillId="4" borderId="23" xfId="38" applyFont="1" applyFill="1" applyBorder="1" applyAlignment="1" applyProtection="1">
      <alignment vertical="center" wrapText="1"/>
    </xf>
    <xf numFmtId="44" fontId="18" fillId="4" borderId="26" xfId="38" applyFont="1" applyFill="1" applyBorder="1" applyAlignment="1" applyProtection="1">
      <alignment vertical="center" wrapText="1"/>
    </xf>
    <xf numFmtId="44" fontId="18" fillId="4" borderId="29" xfId="38" applyFont="1" applyFill="1" applyBorder="1" applyAlignment="1" applyProtection="1">
      <alignment vertical="center" wrapText="1"/>
    </xf>
    <xf numFmtId="44" fontId="18" fillId="4" borderId="26" xfId="38" applyFont="1" applyFill="1" applyBorder="1" applyAlignment="1" applyProtection="1">
      <alignment horizontal="right" vertical="center"/>
    </xf>
    <xf numFmtId="44" fontId="18" fillId="4" borderId="23" xfId="38" applyFont="1" applyFill="1" applyBorder="1" applyAlignment="1" applyProtection="1">
      <alignment horizontal="right" vertical="center"/>
    </xf>
    <xf numFmtId="44" fontId="18" fillId="4" borderId="29" xfId="38" applyFont="1" applyFill="1" applyBorder="1" applyAlignment="1" applyProtection="1">
      <alignment horizontal="right" vertical="center"/>
    </xf>
    <xf numFmtId="44" fontId="0" fillId="0" borderId="0" xfId="0" applyNumberFormat="1" applyAlignment="1" applyProtection="1">
      <alignment vertical="center"/>
    </xf>
    <xf numFmtId="0" fontId="40" fillId="0" borderId="0" xfId="5" applyFont="1" applyFill="1" applyAlignment="1" applyProtection="1">
      <alignment vertical="center"/>
    </xf>
    <xf numFmtId="0" fontId="40" fillId="0" borderId="0" xfId="5" applyFont="1" applyAlignment="1" applyProtection="1">
      <alignment vertical="center"/>
    </xf>
    <xf numFmtId="172" fontId="36" fillId="0" borderId="0" xfId="0" applyNumberFormat="1" applyFont="1" applyAlignment="1" applyProtection="1">
      <alignment vertical="center"/>
    </xf>
    <xf numFmtId="172" fontId="20" fillId="0" borderId="51" xfId="55" applyNumberFormat="1" applyFont="1" applyBorder="1" applyAlignment="1" applyProtection="1">
      <alignment vertical="center"/>
    </xf>
    <xf numFmtId="44" fontId="20" fillId="0" borderId="51" xfId="38" applyFont="1" applyBorder="1" applyAlignment="1" applyProtection="1">
      <alignment vertical="center"/>
    </xf>
    <xf numFmtId="172" fontId="20" fillId="0" borderId="51" xfId="55" applyNumberFormat="1" applyFont="1" applyFill="1" applyBorder="1" applyAlignment="1" applyProtection="1">
      <alignment vertical="center"/>
    </xf>
    <xf numFmtId="44" fontId="20" fillId="0" borderId="51" xfId="38" applyFont="1" applyFill="1" applyBorder="1" applyAlignment="1" applyProtection="1">
      <alignment vertical="center"/>
    </xf>
    <xf numFmtId="44" fontId="18" fillId="0" borderId="4" xfId="38" applyFont="1" applyFill="1" applyBorder="1" applyAlignment="1" applyProtection="1">
      <alignment vertical="center" wrapText="1"/>
    </xf>
    <xf numFmtId="0" fontId="39" fillId="0" borderId="0" xfId="4" applyFont="1"/>
    <xf numFmtId="164" fontId="0" fillId="0" borderId="0" xfId="0" applyNumberFormat="1" applyAlignment="1" applyProtection="1">
      <alignment vertical="center"/>
    </xf>
    <xf numFmtId="44" fontId="15" fillId="0" borderId="25" xfId="0" applyNumberFormat="1" applyFont="1" applyBorder="1" applyAlignment="1" applyProtection="1">
      <alignment vertical="center" wrapText="1"/>
    </xf>
    <xf numFmtId="44" fontId="15" fillId="0" borderId="31" xfId="0" applyNumberFormat="1" applyFont="1" applyBorder="1" applyAlignment="1" applyProtection="1">
      <alignment vertical="center" wrapText="1"/>
    </xf>
    <xf numFmtId="176" fontId="51" fillId="0" borderId="25" xfId="0" applyNumberFormat="1" applyFont="1" applyBorder="1" applyAlignment="1" applyProtection="1">
      <alignment vertical="center" wrapText="1"/>
    </xf>
    <xf numFmtId="176" fontId="51" fillId="0" borderId="28" xfId="0" applyNumberFormat="1" applyFont="1" applyBorder="1" applyAlignment="1" applyProtection="1">
      <alignment vertical="center" wrapText="1"/>
    </xf>
    <xf numFmtId="44" fontId="20" fillId="0" borderId="8" xfId="38" applyFont="1" applyBorder="1" applyAlignment="1" applyProtection="1">
      <alignment vertical="center" wrapText="1"/>
    </xf>
    <xf numFmtId="44" fontId="20" fillId="0" borderId="25" xfId="0" applyNumberFormat="1" applyFont="1" applyBorder="1" applyAlignment="1" applyProtection="1">
      <alignment vertical="center" wrapText="1"/>
    </xf>
    <xf numFmtId="0" fontId="15" fillId="0" borderId="25" xfId="0" applyFont="1" applyBorder="1" applyAlignment="1" applyProtection="1">
      <alignment vertical="center" wrapText="1"/>
    </xf>
    <xf numFmtId="0" fontId="15" fillId="0" borderId="28" xfId="0" applyFont="1" applyBorder="1" applyAlignment="1" applyProtection="1">
      <alignment vertical="center" wrapText="1"/>
    </xf>
    <xf numFmtId="0" fontId="20" fillId="0" borderId="30" xfId="0" applyFont="1" applyBorder="1" applyAlignment="1" applyProtection="1">
      <alignment vertical="center" wrapText="1"/>
    </xf>
    <xf numFmtId="0" fontId="20" fillId="0" borderId="31" xfId="0" applyFont="1" applyBorder="1" applyAlignment="1" applyProtection="1">
      <alignment vertical="center" wrapText="1"/>
    </xf>
    <xf numFmtId="44" fontId="20" fillId="0" borderId="31" xfId="0" applyNumberFormat="1" applyFont="1" applyBorder="1" applyAlignment="1" applyProtection="1">
      <alignment vertical="center" wrapText="1"/>
    </xf>
    <xf numFmtId="0" fontId="20" fillId="0" borderId="32" xfId="0" applyFont="1" applyBorder="1" applyAlignment="1" applyProtection="1">
      <alignment vertical="center" wrapText="1"/>
    </xf>
    <xf numFmtId="44" fontId="20" fillId="0" borderId="9" xfId="38" applyFont="1" applyBorder="1" applyAlignment="1" applyProtection="1">
      <alignment vertical="center" wrapText="1"/>
    </xf>
    <xf numFmtId="0" fontId="20" fillId="0" borderId="25" xfId="0" applyFont="1" applyBorder="1" applyAlignment="1" applyProtection="1">
      <alignment vertical="center" wrapText="1"/>
    </xf>
    <xf numFmtId="0" fontId="20" fillId="0" borderId="28" xfId="0" applyFont="1" applyBorder="1" applyAlignment="1" applyProtection="1">
      <alignment vertical="center" wrapText="1"/>
    </xf>
    <xf numFmtId="0" fontId="20" fillId="0" borderId="10" xfId="0" applyFont="1" applyBorder="1" applyAlignment="1" applyProtection="1">
      <alignment horizontal="center" vertical="center" wrapText="1"/>
    </xf>
    <xf numFmtId="0" fontId="20" fillId="0" borderId="22" xfId="0" applyFont="1" applyBorder="1" applyAlignment="1" applyProtection="1">
      <alignment vertical="center" wrapText="1"/>
    </xf>
    <xf numFmtId="44" fontId="20" fillId="0" borderId="32" xfId="0" applyNumberFormat="1" applyFont="1" applyBorder="1" applyAlignment="1" applyProtection="1">
      <alignment vertical="center" wrapText="1"/>
    </xf>
    <xf numFmtId="0" fontId="16" fillId="0" borderId="0" xfId="0" applyFont="1" applyBorder="1" applyAlignment="1" applyProtection="1">
      <alignment vertical="center"/>
    </xf>
    <xf numFmtId="44" fontId="0" fillId="0" borderId="0" xfId="0" applyNumberFormat="1" applyBorder="1" applyAlignment="1" applyProtection="1">
      <alignment vertical="center"/>
    </xf>
    <xf numFmtId="0" fontId="0" fillId="0" borderId="0" xfId="0" applyFill="1" applyAlignment="1" applyProtection="1">
      <alignment vertical="center"/>
    </xf>
    <xf numFmtId="44" fontId="5" fillId="0" borderId="0" xfId="5" applyNumberFormat="1" applyFont="1" applyAlignment="1" applyProtection="1">
      <alignment vertical="center"/>
    </xf>
    <xf numFmtId="10" fontId="5" fillId="0" borderId="0" xfId="5" applyNumberFormat="1" applyFont="1" applyAlignment="1" applyProtection="1">
      <alignment vertical="center"/>
    </xf>
    <xf numFmtId="4" fontId="14" fillId="0" borderId="0" xfId="5" applyNumberFormat="1" applyFont="1" applyFill="1" applyAlignment="1" applyProtection="1">
      <alignment vertical="center" wrapText="1"/>
    </xf>
    <xf numFmtId="4" fontId="40" fillId="0" borderId="0" xfId="5" applyNumberFormat="1" applyFont="1" applyFill="1" applyAlignment="1" applyProtection="1">
      <alignment vertical="center" wrapText="1"/>
    </xf>
    <xf numFmtId="4" fontId="40" fillId="0" borderId="0" xfId="5" applyNumberFormat="1" applyFont="1" applyFill="1" applyBorder="1" applyAlignment="1" applyProtection="1">
      <alignment vertical="center"/>
    </xf>
    <xf numFmtId="4" fontId="14" fillId="0" borderId="0" xfId="5" applyNumberFormat="1" applyFont="1" applyFill="1" applyBorder="1" applyAlignment="1" applyProtection="1">
      <alignment vertical="center"/>
    </xf>
    <xf numFmtId="172" fontId="20" fillId="0" borderId="51" xfId="55" applyNumberFormat="1" applyFont="1" applyBorder="1" applyAlignment="1">
      <alignment vertical="center"/>
    </xf>
    <xf numFmtId="0" fontId="17" fillId="0" borderId="0" xfId="0" applyFont="1" applyAlignment="1">
      <alignment horizontal="left" vertical="center"/>
    </xf>
    <xf numFmtId="0" fontId="19" fillId="0" borderId="6" xfId="82" applyFont="1" applyBorder="1" applyAlignment="1">
      <alignment horizontal="center" vertical="center" wrapText="1"/>
    </xf>
    <xf numFmtId="0" fontId="19" fillId="0" borderId="2" xfId="82" applyFont="1" applyBorder="1" applyAlignment="1">
      <alignment horizontal="center" vertical="center" wrapText="1"/>
    </xf>
    <xf numFmtId="0" fontId="19" fillId="0" borderId="7" xfId="82" applyFont="1" applyBorder="1" applyAlignment="1">
      <alignment horizontal="center" vertical="center" wrapText="1"/>
    </xf>
    <xf numFmtId="0" fontId="19" fillId="0" borderId="40" xfId="82" applyFont="1" applyBorder="1" applyAlignment="1">
      <alignment horizontal="center" vertical="center" wrapText="1"/>
    </xf>
    <xf numFmtId="0" fontId="20" fillId="0" borderId="34" xfId="0" applyFont="1" applyBorder="1" applyAlignment="1">
      <alignment horizontal="center" vertical="center"/>
    </xf>
    <xf numFmtId="0" fontId="20" fillId="0" borderId="25" xfId="82" applyFont="1" applyBorder="1" applyAlignment="1">
      <alignment vertical="center" wrapText="1"/>
    </xf>
    <xf numFmtId="0" fontId="21" fillId="0" borderId="35" xfId="82" applyFont="1" applyBorder="1" applyAlignment="1">
      <alignment horizontal="center" vertical="center"/>
    </xf>
    <xf numFmtId="0" fontId="21" fillId="0" borderId="42" xfId="82" applyFont="1" applyBorder="1" applyAlignment="1">
      <alignment horizontal="center" vertical="center"/>
    </xf>
    <xf numFmtId="165" fontId="21" fillId="0" borderId="42" xfId="40" applyNumberFormat="1" applyFont="1" applyFill="1" applyBorder="1" applyAlignment="1" applyProtection="1">
      <alignment horizontal="right" vertical="center"/>
      <protection locked="0"/>
    </xf>
    <xf numFmtId="0" fontId="20" fillId="0" borderId="48" xfId="82" applyFont="1" applyBorder="1" applyAlignment="1">
      <alignment horizontal="left" vertical="center" wrapText="1"/>
    </xf>
    <xf numFmtId="0" fontId="20" fillId="8" borderId="25" xfId="82" applyFont="1" applyFill="1" applyBorder="1" applyAlignment="1">
      <alignment vertical="center" wrapText="1"/>
    </xf>
    <xf numFmtId="0" fontId="20" fillId="0" borderId="42" xfId="82" applyFont="1" applyBorder="1" applyAlignment="1">
      <alignment horizontal="center" vertical="center"/>
    </xf>
    <xf numFmtId="165" fontId="20" fillId="0" borderId="42" xfId="40" applyNumberFormat="1" applyFont="1" applyFill="1" applyBorder="1" applyAlignment="1" applyProtection="1">
      <alignment horizontal="right" vertical="center"/>
      <protection locked="0"/>
    </xf>
    <xf numFmtId="0" fontId="21" fillId="0" borderId="37" xfId="82" applyFont="1" applyBorder="1" applyAlignment="1">
      <alignment horizontal="center" vertical="center"/>
    </xf>
    <xf numFmtId="0" fontId="20" fillId="0" borderId="38" xfId="2" applyFont="1" applyBorder="1" applyAlignment="1">
      <alignment horizontal="left" vertical="center" wrapText="1"/>
    </xf>
    <xf numFmtId="4" fontId="20" fillId="0" borderId="49" xfId="40" applyNumberFormat="1" applyFont="1" applyFill="1" applyBorder="1" applyAlignment="1" applyProtection="1">
      <alignment horizontal="right" vertical="center" wrapText="1"/>
      <protection locked="0"/>
    </xf>
    <xf numFmtId="44" fontId="28" fillId="3" borderId="5" xfId="0" applyNumberFormat="1" applyFont="1" applyFill="1" applyBorder="1" applyAlignment="1">
      <alignment horizontal="right" vertical="center" wrapText="1"/>
    </xf>
    <xf numFmtId="0" fontId="20" fillId="0" borderId="0" xfId="0" applyFont="1"/>
    <xf numFmtId="0" fontId="20" fillId="0" borderId="0" xfId="0" applyFont="1" applyAlignment="1">
      <alignment horizontal="left"/>
    </xf>
    <xf numFmtId="0" fontId="28" fillId="0" borderId="0" xfId="0" applyFont="1" applyAlignment="1">
      <alignment horizontal="right" vertical="center" wrapText="1"/>
    </xf>
    <xf numFmtId="4" fontId="18" fillId="5" borderId="0" xfId="0" applyNumberFormat="1" applyFont="1" applyFill="1" applyAlignment="1">
      <alignment horizontal="right" vertical="center" wrapText="1"/>
    </xf>
    <xf numFmtId="0" fontId="15" fillId="0" borderId="0" xfId="0" applyFont="1"/>
    <xf numFmtId="0" fontId="21" fillId="0" borderId="42" xfId="82" applyFont="1" applyFill="1" applyBorder="1" applyAlignment="1">
      <alignment horizontal="center" vertical="center"/>
    </xf>
    <xf numFmtId="0" fontId="15" fillId="0" borderId="0" xfId="0" applyFont="1" applyAlignment="1">
      <alignment horizontal="center" vertical="center"/>
    </xf>
    <xf numFmtId="0" fontId="20" fillId="0" borderId="9" xfId="82" applyFont="1" applyBorder="1" applyAlignment="1">
      <alignment vertical="center" wrapText="1"/>
    </xf>
    <xf numFmtId="0" fontId="21" fillId="0" borderId="44" xfId="82" applyFont="1" applyBorder="1" applyAlignment="1">
      <alignment horizontal="center" vertical="center"/>
    </xf>
    <xf numFmtId="0" fontId="15" fillId="0" borderId="0" xfId="0" applyFont="1" applyAlignment="1">
      <alignment vertical="center" wrapText="1"/>
    </xf>
    <xf numFmtId="0" fontId="17" fillId="0" borderId="0" xfId="0" applyFont="1" applyAlignment="1">
      <alignment horizontal="right" vertical="center"/>
    </xf>
    <xf numFmtId="0" fontId="17" fillId="0" borderId="0" xfId="0" applyFont="1" applyAlignment="1">
      <alignment horizontal="center" vertical="center"/>
    </xf>
    <xf numFmtId="172" fontId="28" fillId="3" borderId="5" xfId="0" applyNumberFormat="1" applyFont="1" applyFill="1" applyBorder="1" applyAlignment="1">
      <alignment horizontal="right" vertical="center" wrapText="1"/>
    </xf>
    <xf numFmtId="0" fontId="20" fillId="0" borderId="25" xfId="82" applyFont="1" applyFill="1" applyBorder="1" applyAlignment="1">
      <alignment vertical="center" wrapText="1"/>
    </xf>
    <xf numFmtId="0" fontId="19" fillId="0" borderId="1" xfId="82" applyFont="1" applyBorder="1" applyAlignment="1">
      <alignment horizontal="center" vertical="center" wrapText="1"/>
    </xf>
    <xf numFmtId="4" fontId="28" fillId="3" borderId="5" xfId="0" applyNumberFormat="1" applyFont="1" applyFill="1" applyBorder="1" applyAlignment="1">
      <alignment horizontal="right" vertical="center" wrapText="1"/>
    </xf>
    <xf numFmtId="0" fontId="49" fillId="0" borderId="0" xfId="5" applyFont="1" applyAlignment="1">
      <alignment horizontal="left" vertical="center"/>
    </xf>
    <xf numFmtId="4" fontId="20" fillId="0" borderId="60" xfId="92" applyNumberFormat="1" applyFont="1" applyBorder="1" applyAlignment="1">
      <alignment horizontal="center" vertical="center" wrapText="1"/>
    </xf>
    <xf numFmtId="4" fontId="20" fillId="0" borderId="51" xfId="92" applyNumberFormat="1" applyFont="1" applyBorder="1" applyAlignment="1">
      <alignment horizontal="center" vertical="center" wrapText="1"/>
    </xf>
    <xf numFmtId="4" fontId="20" fillId="0" borderId="61" xfId="92" applyNumberFormat="1" applyFont="1" applyBorder="1" applyAlignment="1">
      <alignment horizontal="center" vertical="center" wrapText="1"/>
    </xf>
    <xf numFmtId="4" fontId="20" fillId="0" borderId="73" xfId="92" applyNumberFormat="1" applyFont="1" applyBorder="1" applyAlignment="1">
      <alignment horizontal="center" vertical="center" wrapText="1"/>
    </xf>
    <xf numFmtId="0" fontId="2" fillId="0" borderId="0" xfId="92"/>
    <xf numFmtId="0" fontId="28" fillId="3" borderId="55" xfId="27" applyFont="1" applyFill="1" applyBorder="1" applyAlignment="1">
      <alignment horizontal="center" vertical="center" wrapText="1"/>
    </xf>
    <xf numFmtId="0" fontId="17" fillId="0" borderId="0" xfId="0" applyFont="1" applyAlignment="1">
      <alignment vertical="center"/>
    </xf>
    <xf numFmtId="0" fontId="28" fillId="0" borderId="0" xfId="0" applyFont="1" applyAlignment="1">
      <alignment horizontal="left" vertical="center"/>
    </xf>
    <xf numFmtId="0" fontId="20" fillId="0" borderId="0" xfId="0" applyFont="1" applyAlignment="1">
      <alignment horizontal="center" vertical="center"/>
    </xf>
    <xf numFmtId="0" fontId="19" fillId="0" borderId="68" xfId="82" applyFont="1" applyBorder="1" applyAlignment="1">
      <alignment horizontal="center" vertical="center"/>
    </xf>
    <xf numFmtId="0" fontId="19" fillId="0" borderId="4" xfId="82" applyFont="1" applyBorder="1" applyAlignment="1">
      <alignment horizontal="center" vertical="center" wrapText="1"/>
    </xf>
    <xf numFmtId="165" fontId="19" fillId="7" borderId="75" xfId="40" applyNumberFormat="1" applyFont="1" applyFill="1" applyBorder="1" applyAlignment="1" applyProtection="1">
      <alignment horizontal="right" vertical="center"/>
    </xf>
    <xf numFmtId="0" fontId="15" fillId="0" borderId="0" xfId="0" applyFont="1" applyFill="1" applyAlignment="1">
      <alignment vertical="center" wrapText="1"/>
    </xf>
    <xf numFmtId="0" fontId="17" fillId="0" borderId="0" xfId="0" applyFont="1" applyFill="1" applyAlignment="1">
      <alignment horizontal="right" vertical="center"/>
    </xf>
    <xf numFmtId="0" fontId="17" fillId="0" borderId="0" xfId="0" applyFont="1" applyFill="1" applyAlignment="1">
      <alignment vertical="center"/>
    </xf>
    <xf numFmtId="0" fontId="19" fillId="0" borderId="6" xfId="82" applyFont="1" applyFill="1" applyBorder="1" applyAlignment="1">
      <alignment horizontal="center" vertical="center" wrapText="1"/>
    </xf>
    <xf numFmtId="0" fontId="19" fillId="0" borderId="2" xfId="82" applyFont="1" applyFill="1" applyBorder="1" applyAlignment="1">
      <alignment horizontal="center" vertical="center" wrapText="1"/>
    </xf>
    <xf numFmtId="0" fontId="19" fillId="0" borderId="7" xfId="82" applyFont="1" applyFill="1" applyBorder="1" applyAlignment="1">
      <alignment horizontal="center" vertical="center" wrapText="1"/>
    </xf>
    <xf numFmtId="0" fontId="19" fillId="0" borderId="40" xfId="82" applyFont="1" applyFill="1" applyBorder="1" applyAlignment="1">
      <alignment horizontal="center" vertical="center" wrapText="1"/>
    </xf>
    <xf numFmtId="165" fontId="19" fillId="0" borderId="40" xfId="40" applyNumberFormat="1" applyFont="1" applyFill="1" applyBorder="1" applyAlignment="1" applyProtection="1">
      <alignment horizontal="center" vertical="center" wrapText="1"/>
    </xf>
    <xf numFmtId="0" fontId="20" fillId="0" borderId="34" xfId="0" applyFont="1" applyFill="1" applyBorder="1" applyAlignment="1">
      <alignment horizontal="center" vertical="center"/>
    </xf>
    <xf numFmtId="0" fontId="20" fillId="0" borderId="22" xfId="82" applyFont="1" applyFill="1" applyBorder="1" applyAlignment="1">
      <alignment vertical="center" wrapText="1"/>
    </xf>
    <xf numFmtId="0" fontId="20" fillId="0" borderId="35" xfId="82" applyFont="1" applyFill="1" applyBorder="1" applyAlignment="1">
      <alignment horizontal="center" vertical="center"/>
    </xf>
    <xf numFmtId="0" fontId="20" fillId="0" borderId="72" xfId="82" applyFont="1" applyFill="1" applyBorder="1" applyAlignment="1">
      <alignment vertical="center" wrapText="1"/>
    </xf>
    <xf numFmtId="0" fontId="20" fillId="0" borderId="45" xfId="82" applyFont="1" applyFill="1" applyBorder="1" applyAlignment="1">
      <alignment horizontal="center" vertical="center"/>
    </xf>
    <xf numFmtId="0" fontId="20" fillId="0" borderId="42" xfId="82" applyFont="1" applyFill="1" applyBorder="1" applyAlignment="1">
      <alignment horizontal="center" vertical="center"/>
    </xf>
    <xf numFmtId="165" fontId="20" fillId="0" borderId="42" xfId="40" applyNumberFormat="1" applyFont="1" applyFill="1" applyBorder="1" applyAlignment="1" applyProtection="1">
      <alignment horizontal="right" vertical="center"/>
    </xf>
    <xf numFmtId="0" fontId="65" fillId="0" borderId="34" xfId="0" applyFont="1" applyFill="1" applyBorder="1" applyAlignment="1">
      <alignment horizontal="center" vertical="center"/>
    </xf>
    <xf numFmtId="0" fontId="65" fillId="0" borderId="25" xfId="82" applyFont="1" applyFill="1" applyBorder="1" applyAlignment="1">
      <alignment vertical="center" wrapText="1"/>
    </xf>
    <xf numFmtId="0" fontId="65" fillId="0" borderId="42" xfId="82" applyFont="1" applyFill="1" applyBorder="1" applyAlignment="1">
      <alignment horizontal="center" vertical="center"/>
    </xf>
    <xf numFmtId="165" fontId="65" fillId="0" borderId="42" xfId="40" applyNumberFormat="1" applyFont="1" applyFill="1" applyBorder="1" applyAlignment="1" applyProtection="1">
      <alignment horizontal="right" vertical="center"/>
    </xf>
    <xf numFmtId="0" fontId="21" fillId="0" borderId="45" xfId="82" applyFont="1" applyFill="1" applyBorder="1" applyAlignment="1">
      <alignment horizontal="center" vertical="center"/>
    </xf>
    <xf numFmtId="0" fontId="20" fillId="0" borderId="0" xfId="0" applyFont="1" applyFill="1"/>
    <xf numFmtId="0" fontId="20" fillId="0" borderId="0" xfId="0" applyFont="1" applyFill="1" applyAlignment="1">
      <alignment horizontal="left"/>
    </xf>
    <xf numFmtId="0" fontId="15" fillId="0" borderId="0" xfId="0" applyFont="1" applyFill="1" applyAlignment="1">
      <alignment horizontal="center" vertical="center"/>
    </xf>
    <xf numFmtId="0" fontId="28" fillId="0" borderId="0" xfId="0" applyFont="1" applyFill="1" applyAlignment="1">
      <alignment horizontal="left" vertical="center"/>
    </xf>
    <xf numFmtId="0" fontId="20" fillId="0" borderId="0" xfId="0" applyFont="1" applyFill="1" applyAlignment="1">
      <alignment horizontal="center" vertical="center"/>
    </xf>
    <xf numFmtId="0" fontId="19" fillId="0" borderId="68" xfId="82" applyFont="1" applyFill="1" applyBorder="1" applyAlignment="1">
      <alignment horizontal="center" vertical="center"/>
    </xf>
    <xf numFmtId="0" fontId="21" fillId="0" borderId="35" xfId="82" applyFont="1" applyFill="1" applyBorder="1" applyAlignment="1">
      <alignment horizontal="center" vertical="center"/>
    </xf>
    <xf numFmtId="0" fontId="20" fillId="0" borderId="37" xfId="0" applyFont="1" applyFill="1" applyBorder="1" applyAlignment="1">
      <alignment horizontal="center" vertical="center"/>
    </xf>
    <xf numFmtId="0" fontId="20" fillId="0" borderId="76" xfId="0" applyFont="1" applyFill="1" applyBorder="1" applyAlignment="1">
      <alignment horizontal="center" vertical="center"/>
    </xf>
    <xf numFmtId="0" fontId="20" fillId="0" borderId="77" xfId="82" applyFont="1" applyFill="1" applyBorder="1" applyAlignment="1">
      <alignment vertical="center" wrapText="1"/>
    </xf>
    <xf numFmtId="0" fontId="21" fillId="0" borderId="78" xfId="82" applyFont="1" applyFill="1" applyBorder="1" applyAlignment="1">
      <alignment horizontal="center" vertical="center"/>
    </xf>
    <xf numFmtId="165" fontId="21" fillId="0" borderId="78" xfId="40" applyNumberFormat="1" applyFont="1" applyFill="1" applyBorder="1" applyAlignment="1" applyProtection="1">
      <alignment horizontal="right" vertical="center"/>
    </xf>
    <xf numFmtId="0" fontId="15" fillId="0" borderId="0" xfId="0" applyFont="1" applyFill="1"/>
    <xf numFmtId="0" fontId="21" fillId="0" borderId="68" xfId="82" applyFont="1" applyFill="1" applyBorder="1" applyAlignment="1">
      <alignment horizontal="center" vertical="center"/>
    </xf>
    <xf numFmtId="0" fontId="21" fillId="0" borderId="69" xfId="82" applyFont="1" applyFill="1" applyBorder="1" applyAlignment="1">
      <alignment horizontal="center" vertical="center"/>
    </xf>
    <xf numFmtId="0" fontId="20" fillId="0" borderId="0" xfId="0" applyFont="1" applyAlignment="1">
      <alignment horizontal="center"/>
    </xf>
    <xf numFmtId="0" fontId="15" fillId="0" borderId="0" xfId="0" applyFont="1" applyAlignment="1">
      <alignment horizontal="center"/>
    </xf>
    <xf numFmtId="0" fontId="20" fillId="0" borderId="9" xfId="82" applyFont="1" applyFill="1" applyBorder="1" applyAlignment="1">
      <alignment vertical="center" wrapText="1"/>
    </xf>
    <xf numFmtId="0" fontId="20" fillId="0" borderId="50" xfId="82" applyFont="1" applyFill="1" applyBorder="1" applyAlignment="1">
      <alignment horizontal="center" vertical="center" wrapText="1"/>
    </xf>
    <xf numFmtId="0" fontId="20" fillId="0" borderId="0" xfId="0" applyFont="1" applyFill="1" applyAlignment="1">
      <alignment horizontal="center"/>
    </xf>
    <xf numFmtId="0" fontId="17" fillId="0" borderId="0" xfId="0" applyFont="1" applyFill="1" applyAlignment="1">
      <alignment horizontal="center" vertical="center"/>
    </xf>
    <xf numFmtId="0" fontId="15" fillId="0" borderId="0" xfId="0" applyFont="1" applyFill="1" applyAlignment="1">
      <alignment horizontal="center"/>
    </xf>
    <xf numFmtId="0" fontId="28" fillId="0" borderId="36" xfId="0" applyFont="1" applyBorder="1" applyAlignment="1">
      <alignment vertical="center"/>
    </xf>
    <xf numFmtId="0" fontId="28" fillId="0" borderId="36" xfId="0" applyFont="1" applyBorder="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0" fontId="20" fillId="0" borderId="47" xfId="0" applyFont="1" applyFill="1" applyBorder="1" applyAlignment="1">
      <alignment horizontal="center" vertical="center"/>
    </xf>
    <xf numFmtId="0" fontId="20" fillId="0" borderId="48" xfId="85" applyFont="1" applyFill="1" applyBorder="1" applyAlignment="1">
      <alignment vertical="center" wrapText="1"/>
    </xf>
    <xf numFmtId="0" fontId="20" fillId="0" borderId="71" xfId="85" applyFont="1" applyFill="1" applyBorder="1" applyAlignment="1">
      <alignment horizontal="center" vertical="center" wrapText="1"/>
    </xf>
    <xf numFmtId="0" fontId="21" fillId="0" borderId="46" xfId="85" applyFont="1" applyFill="1" applyBorder="1" applyAlignment="1">
      <alignment horizontal="center" vertical="center"/>
    </xf>
    <xf numFmtId="0" fontId="20" fillId="0" borderId="9" xfId="0" applyFont="1" applyFill="1" applyBorder="1" applyAlignment="1">
      <alignment horizontal="left" vertical="center" wrapText="1"/>
    </xf>
    <xf numFmtId="0" fontId="21" fillId="0" borderId="42" xfId="85" applyFont="1" applyFill="1" applyBorder="1" applyAlignment="1">
      <alignment horizontal="center" vertical="center"/>
    </xf>
    <xf numFmtId="0" fontId="20" fillId="0" borderId="9" xfId="85" applyFont="1" applyFill="1" applyBorder="1" applyAlignment="1">
      <alignment vertical="center" wrapText="1"/>
    </xf>
    <xf numFmtId="0" fontId="20" fillId="0" borderId="65" xfId="0" applyFont="1" applyFill="1" applyBorder="1" applyAlignment="1">
      <alignment horizontal="center" vertical="center"/>
    </xf>
    <xf numFmtId="0" fontId="20" fillId="0" borderId="33" xfId="0" applyFont="1" applyFill="1" applyBorder="1" applyAlignment="1">
      <alignment horizontal="center" vertical="center"/>
    </xf>
    <xf numFmtId="0" fontId="20" fillId="0" borderId="8" xfId="85" applyFont="1" applyFill="1" applyBorder="1" applyAlignment="1">
      <alignment vertical="center" wrapText="1"/>
    </xf>
    <xf numFmtId="0" fontId="21" fillId="0" borderId="35" xfId="85" applyFont="1" applyFill="1" applyBorder="1" applyAlignment="1">
      <alignment horizontal="center" vertical="center"/>
    </xf>
    <xf numFmtId="0" fontId="21" fillId="0" borderId="41" xfId="85" applyFont="1" applyFill="1" applyBorder="1" applyAlignment="1">
      <alignment horizontal="center" vertical="center"/>
    </xf>
    <xf numFmtId="0" fontId="20" fillId="0" borderId="9" xfId="85" applyFont="1" applyFill="1" applyBorder="1" applyAlignment="1">
      <alignment horizontal="center" vertical="center" wrapText="1"/>
    </xf>
    <xf numFmtId="0" fontId="20" fillId="0" borderId="9" xfId="86" applyFont="1" applyFill="1" applyBorder="1" applyAlignment="1">
      <alignment vertical="center" wrapText="1"/>
    </xf>
    <xf numFmtId="0" fontId="21" fillId="0" borderId="42" xfId="86" applyFont="1" applyFill="1" applyBorder="1" applyAlignment="1">
      <alignment horizontal="center" vertical="center"/>
    </xf>
    <xf numFmtId="0" fontId="20" fillId="0" borderId="9" xfId="85" applyFont="1" applyFill="1" applyBorder="1" applyAlignment="1">
      <alignment horizontal="left" vertical="center" wrapText="1"/>
    </xf>
    <xf numFmtId="0" fontId="21" fillId="0" borderId="9" xfId="85" applyFont="1" applyFill="1" applyBorder="1" applyAlignment="1">
      <alignment vertical="center" wrapText="1"/>
    </xf>
    <xf numFmtId="0" fontId="21" fillId="0" borderId="38" xfId="85" applyFont="1" applyFill="1" applyBorder="1" applyAlignment="1">
      <alignment vertical="center" wrapText="1"/>
    </xf>
    <xf numFmtId="0" fontId="21" fillId="0" borderId="45" xfId="85" applyFont="1" applyFill="1" applyBorder="1" applyAlignment="1">
      <alignment horizontal="center" vertical="center"/>
    </xf>
    <xf numFmtId="0" fontId="19" fillId="0" borderId="6" xfId="85" applyFont="1" applyBorder="1" applyAlignment="1">
      <alignment horizontal="center" vertical="center" wrapText="1"/>
    </xf>
    <xf numFmtId="0" fontId="19" fillId="0" borderId="2" xfId="85" applyFont="1" applyBorder="1" applyAlignment="1">
      <alignment horizontal="center" vertical="center" wrapText="1"/>
    </xf>
    <xf numFmtId="0" fontId="19" fillId="0" borderId="68" xfId="85" applyFont="1" applyBorder="1" applyAlignment="1">
      <alignment horizontal="center" vertical="center"/>
    </xf>
    <xf numFmtId="0" fontId="19" fillId="0" borderId="7" xfId="85" applyFont="1" applyBorder="1" applyAlignment="1">
      <alignment horizontal="center" vertical="center" wrapText="1"/>
    </xf>
    <xf numFmtId="0" fontId="19" fillId="0" borderId="4" xfId="85" applyFont="1" applyBorder="1" applyAlignment="1">
      <alignment horizontal="center" vertical="center" wrapText="1"/>
    </xf>
    <xf numFmtId="0" fontId="21" fillId="0" borderId="44" xfId="85" applyFont="1" applyFill="1" applyBorder="1" applyAlignment="1">
      <alignment horizontal="center" vertical="center"/>
    </xf>
    <xf numFmtId="0" fontId="21" fillId="0" borderId="66" xfId="85" applyFont="1" applyFill="1" applyBorder="1" applyAlignment="1">
      <alignment horizontal="center" vertical="center"/>
    </xf>
    <xf numFmtId="0" fontId="20" fillId="0" borderId="34" xfId="0" applyFont="1" applyFill="1" applyBorder="1" applyAlignment="1">
      <alignment horizontal="left" vertical="top" wrapText="1"/>
    </xf>
    <xf numFmtId="0" fontId="20" fillId="0" borderId="25" xfId="85" applyFont="1" applyFill="1" applyBorder="1" applyAlignment="1">
      <alignment vertical="center" wrapText="1"/>
    </xf>
    <xf numFmtId="0" fontId="18" fillId="0" borderId="0" xfId="0" applyFont="1" applyAlignment="1">
      <alignment horizontal="right" vertical="center" wrapText="1"/>
    </xf>
    <xf numFmtId="44" fontId="40" fillId="0" borderId="0" xfId="38" applyFont="1" applyFill="1" applyAlignment="1" applyProtection="1">
      <alignment vertical="center"/>
    </xf>
    <xf numFmtId="0" fontId="20" fillId="0" borderId="0" xfId="27" applyFont="1" applyAlignment="1">
      <alignment vertical="center"/>
    </xf>
    <xf numFmtId="0" fontId="28" fillId="3" borderId="79" xfId="27" applyFont="1" applyFill="1" applyBorder="1" applyAlignment="1">
      <alignment horizontal="center" vertical="center" wrapText="1"/>
    </xf>
    <xf numFmtId="0" fontId="24" fillId="0" borderId="81" xfId="92" applyFont="1" applyBorder="1" applyAlignment="1">
      <alignment vertical="top" wrapText="1"/>
    </xf>
    <xf numFmtId="4" fontId="20" fillId="0" borderId="82" xfId="92" applyNumberFormat="1" applyFont="1" applyBorder="1" applyAlignment="1">
      <alignment horizontal="center" vertical="center" wrapText="1"/>
    </xf>
    <xf numFmtId="4" fontId="20" fillId="0" borderId="83" xfId="92" applyNumberFormat="1" applyFont="1" applyBorder="1" applyAlignment="1">
      <alignment horizontal="center" vertical="center" wrapText="1"/>
    </xf>
    <xf numFmtId="4" fontId="20" fillId="0" borderId="84" xfId="92" applyNumberFormat="1" applyFont="1" applyBorder="1" applyAlignment="1">
      <alignment horizontal="center" vertical="center" wrapText="1"/>
    </xf>
    <xf numFmtId="0" fontId="24" fillId="0" borderId="81" xfId="92" applyFont="1" applyBorder="1" applyAlignment="1">
      <alignment vertical="center" wrapText="1"/>
    </xf>
    <xf numFmtId="0" fontId="24" fillId="0" borderId="81" xfId="92" applyFont="1" applyBorder="1" applyAlignment="1">
      <alignment horizontal="center" vertical="center" wrapText="1"/>
    </xf>
    <xf numFmtId="4" fontId="20" fillId="0" borderId="85" xfId="92" applyNumberFormat="1" applyFont="1" applyBorder="1" applyAlignment="1">
      <alignment horizontal="center" vertical="center" wrapText="1"/>
    </xf>
    <xf numFmtId="0" fontId="24" fillId="0" borderId="86" xfId="92" applyFont="1" applyBorder="1" applyAlignment="1">
      <alignment vertical="center" wrapText="1"/>
    </xf>
    <xf numFmtId="4" fontId="20" fillId="0" borderId="52" xfId="92" applyNumberFormat="1" applyFont="1" applyBorder="1" applyAlignment="1">
      <alignment horizontal="center" vertical="center" wrapText="1"/>
    </xf>
    <xf numFmtId="4" fontId="20" fillId="0" borderId="87" xfId="92" applyNumberFormat="1" applyFont="1" applyBorder="1" applyAlignment="1">
      <alignment horizontal="center" vertical="center" wrapText="1"/>
    </xf>
    <xf numFmtId="0" fontId="14" fillId="0" borderId="0" xfId="0" applyFont="1" applyAlignment="1">
      <alignment vertical="center"/>
    </xf>
    <xf numFmtId="0" fontId="24" fillId="0" borderId="55" xfId="92" applyFont="1" applyBorder="1" applyAlignment="1">
      <alignment vertical="top" wrapText="1"/>
    </xf>
    <xf numFmtId="4" fontId="20" fillId="0" borderId="89" xfId="92" applyNumberFormat="1" applyFont="1" applyBorder="1" applyAlignment="1">
      <alignment horizontal="center" vertical="center" wrapText="1"/>
    </xf>
    <xf numFmtId="0" fontId="20" fillId="0" borderId="60" xfId="92" applyFont="1" applyBorder="1" applyAlignment="1">
      <alignment horizontal="left" vertical="center" wrapText="1"/>
    </xf>
    <xf numFmtId="0" fontId="63" fillId="0" borderId="0" xfId="92" applyFont="1" applyAlignment="1">
      <alignment horizontal="center" vertical="center"/>
    </xf>
    <xf numFmtId="0" fontId="2" fillId="0" borderId="0" xfId="92" applyAlignment="1">
      <alignment vertical="center"/>
    </xf>
    <xf numFmtId="0" fontId="63" fillId="0" borderId="0" xfId="92" applyFont="1" applyAlignment="1">
      <alignment horizontal="left" vertical="center"/>
    </xf>
    <xf numFmtId="0" fontId="20" fillId="0" borderId="51" xfId="92" applyFont="1" applyBorder="1" applyAlignment="1">
      <alignment horizontal="left" vertical="center" wrapText="1"/>
    </xf>
    <xf numFmtId="0" fontId="20" fillId="0" borderId="61" xfId="92" applyFont="1" applyBorder="1" applyAlignment="1">
      <alignment horizontal="left" vertical="center" wrapText="1"/>
    </xf>
    <xf numFmtId="0" fontId="20" fillId="0" borderId="73" xfId="92" applyFont="1" applyBorder="1" applyAlignment="1">
      <alignment horizontal="left" vertical="center" wrapText="1"/>
    </xf>
    <xf numFmtId="0" fontId="20" fillId="0" borderId="52" xfId="92" applyFont="1" applyBorder="1" applyAlignment="1">
      <alignment horizontal="left" vertical="center" wrapText="1"/>
    </xf>
    <xf numFmtId="0" fontId="20" fillId="0" borderId="89" xfId="92" applyFont="1" applyBorder="1" applyAlignment="1">
      <alignment horizontal="left" vertical="center" wrapText="1"/>
    </xf>
    <xf numFmtId="0" fontId="2" fillId="0" borderId="0" xfId="92" applyAlignment="1">
      <alignment horizontal="left" vertical="center"/>
    </xf>
    <xf numFmtId="0" fontId="63" fillId="0" borderId="0" xfId="92" applyFont="1" applyAlignment="1">
      <alignment vertical="center"/>
    </xf>
    <xf numFmtId="0" fontId="64" fillId="0" borderId="0" xfId="92" applyFont="1" applyAlignment="1">
      <alignment vertical="center" wrapText="1"/>
    </xf>
    <xf numFmtId="3" fontId="28" fillId="0" borderId="60" xfId="92" applyNumberFormat="1" applyFont="1" applyBorder="1" applyAlignment="1">
      <alignment horizontal="center" vertical="center" wrapText="1"/>
    </xf>
    <xf numFmtId="3" fontId="28" fillId="0" borderId="51" xfId="92" applyNumberFormat="1" applyFont="1" applyBorder="1" applyAlignment="1">
      <alignment horizontal="center" vertical="center" wrapText="1"/>
    </xf>
    <xf numFmtId="3" fontId="28" fillId="0" borderId="61" xfId="92" applyNumberFormat="1" applyFont="1" applyBorder="1" applyAlignment="1">
      <alignment horizontal="center" vertical="center" wrapText="1"/>
    </xf>
    <xf numFmtId="3" fontId="28" fillId="0" borderId="73" xfId="92" applyNumberFormat="1" applyFont="1" applyBorder="1" applyAlignment="1">
      <alignment horizontal="center" vertical="center" wrapText="1"/>
    </xf>
    <xf numFmtId="3" fontId="28" fillId="0" borderId="52" xfId="92" applyNumberFormat="1" applyFont="1" applyBorder="1" applyAlignment="1">
      <alignment horizontal="center" vertical="center" wrapText="1"/>
    </xf>
    <xf numFmtId="3" fontId="28" fillId="0" borderId="88" xfId="92" applyNumberFormat="1" applyFont="1" applyBorder="1" applyAlignment="1">
      <alignment horizontal="center" vertical="center" wrapText="1"/>
    </xf>
    <xf numFmtId="0" fontId="2" fillId="0" borderId="0" xfId="92" applyAlignment="1">
      <alignment horizontal="center" vertical="center"/>
    </xf>
    <xf numFmtId="0" fontId="28" fillId="9" borderId="1" xfId="27" applyFont="1" applyFill="1" applyBorder="1" applyAlignment="1">
      <alignment horizontal="center" vertical="center" wrapText="1"/>
    </xf>
    <xf numFmtId="0" fontId="28" fillId="9" borderId="2" xfId="27" applyFont="1" applyFill="1" applyBorder="1" applyAlignment="1">
      <alignment horizontal="center" vertical="center" wrapText="1"/>
    </xf>
    <xf numFmtId="0" fontId="28" fillId="9" borderId="2" xfId="27" applyFont="1" applyFill="1" applyBorder="1" applyAlignment="1">
      <alignment horizontal="left" vertical="center" wrapText="1"/>
    </xf>
    <xf numFmtId="2" fontId="28" fillId="9" borderId="2" xfId="92" applyNumberFormat="1" applyFont="1" applyFill="1" applyBorder="1" applyAlignment="1">
      <alignment horizontal="center" vertical="center" wrapText="1"/>
    </xf>
    <xf numFmtId="4" fontId="28" fillId="9" borderId="80" xfId="92" applyNumberFormat="1" applyFont="1" applyFill="1" applyBorder="1" applyAlignment="1">
      <alignment horizontal="center" vertical="center" wrapText="1"/>
    </xf>
    <xf numFmtId="4" fontId="28" fillId="9" borderId="2" xfId="92" applyNumberFormat="1" applyFont="1" applyFill="1" applyBorder="1" applyAlignment="1">
      <alignment horizontal="center" vertical="center" wrapText="1"/>
    </xf>
    <xf numFmtId="0" fontId="2" fillId="9" borderId="6" xfId="92" applyFill="1" applyBorder="1"/>
    <xf numFmtId="0" fontId="2" fillId="9" borderId="7" xfId="92" applyFill="1" applyBorder="1" applyAlignment="1">
      <alignment horizontal="center" vertical="center"/>
    </xf>
    <xf numFmtId="0" fontId="28" fillId="9" borderId="7" xfId="92" applyFont="1" applyFill="1" applyBorder="1" applyAlignment="1">
      <alignment horizontal="right" vertical="center" wrapText="1"/>
    </xf>
    <xf numFmtId="0" fontId="65" fillId="9" borderId="7" xfId="92" applyFont="1" applyFill="1" applyBorder="1" applyAlignment="1">
      <alignment vertical="center"/>
    </xf>
    <xf numFmtId="4" fontId="44" fillId="9" borderId="4" xfId="92" applyNumberFormat="1" applyFont="1" applyFill="1" applyBorder="1" applyAlignment="1">
      <alignment horizontal="center" vertical="center"/>
    </xf>
    <xf numFmtId="10" fontId="5" fillId="0" borderId="0" xfId="5" applyNumberFormat="1" applyFont="1" applyAlignment="1" applyProtection="1">
      <alignment vertical="center" wrapText="1"/>
    </xf>
    <xf numFmtId="44" fontId="16" fillId="0" borderId="0" xfId="0" applyNumberFormat="1" applyFont="1" applyAlignment="1" applyProtection="1">
      <alignment vertical="center"/>
    </xf>
    <xf numFmtId="4" fontId="20" fillId="0" borderId="0" xfId="0" applyNumberFormat="1" applyFont="1" applyAlignment="1" applyProtection="1">
      <alignment vertical="center"/>
    </xf>
    <xf numFmtId="0" fontId="38" fillId="0" borderId="0" xfId="5" applyFont="1" applyAlignment="1" applyProtection="1">
      <alignment horizontal="center" vertical="center"/>
    </xf>
    <xf numFmtId="0" fontId="41" fillId="0" borderId="0" xfId="0" applyFont="1" applyFill="1" applyAlignment="1">
      <alignment horizontal="left" vertical="center" wrapText="1"/>
    </xf>
    <xf numFmtId="0" fontId="18" fillId="0" borderId="0" xfId="5" applyFont="1" applyAlignment="1" applyProtection="1">
      <alignment horizontal="center" vertical="center" wrapText="1"/>
    </xf>
    <xf numFmtId="0" fontId="43" fillId="0" borderId="0" xfId="0" applyFont="1" applyFill="1" applyAlignment="1">
      <alignment horizontal="left" vertical="center" wrapText="1"/>
    </xf>
    <xf numFmtId="0" fontId="18" fillId="0" borderId="6" xfId="0" applyFont="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0" fontId="28" fillId="0" borderId="6" xfId="0" applyFont="1" applyFill="1" applyBorder="1" applyAlignment="1" applyProtection="1">
      <alignment horizontal="left" vertical="center" wrapText="1"/>
    </xf>
    <xf numFmtId="0" fontId="28" fillId="0" borderId="7" xfId="0" applyFont="1" applyFill="1" applyBorder="1" applyAlignment="1" applyProtection="1">
      <alignment horizontal="left" vertical="center" wrapText="1"/>
    </xf>
    <xf numFmtId="0" fontId="28" fillId="0" borderId="4" xfId="0" applyFont="1" applyFill="1" applyBorder="1" applyAlignment="1" applyProtection="1">
      <alignment horizontal="left" vertical="center" wrapText="1"/>
    </xf>
    <xf numFmtId="0" fontId="35" fillId="0" borderId="5" xfId="0" applyFont="1" applyBorder="1" applyAlignment="1" applyProtection="1">
      <alignment horizontal="center" vertical="center"/>
    </xf>
    <xf numFmtId="0" fontId="16" fillId="0" borderId="7" xfId="0" applyFont="1" applyBorder="1" applyAlignment="1" applyProtection="1">
      <alignment horizontal="left" vertical="center"/>
    </xf>
    <xf numFmtId="0" fontId="30" fillId="0" borderId="19" xfId="0" applyFont="1" applyBorder="1" applyAlignment="1" applyProtection="1">
      <alignment vertical="center" wrapText="1"/>
    </xf>
    <xf numFmtId="0" fontId="30" fillId="0" borderId="7" xfId="0" applyFont="1" applyBorder="1" applyAlignment="1" applyProtection="1">
      <alignment vertical="center" wrapText="1"/>
    </xf>
    <xf numFmtId="0" fontId="30" fillId="0" borderId="20" xfId="0" applyFont="1" applyBorder="1" applyAlignment="1" applyProtection="1">
      <alignment vertical="center" wrapText="1"/>
    </xf>
    <xf numFmtId="0" fontId="29" fillId="0" borderId="0" xfId="4" applyFont="1" applyAlignment="1" applyProtection="1">
      <alignment horizontal="center" vertical="center"/>
    </xf>
    <xf numFmtId="0" fontId="18" fillId="0" borderId="0" xfId="4" applyFont="1" applyAlignment="1" applyProtection="1">
      <alignment horizontal="left" vertical="center" wrapText="1"/>
    </xf>
    <xf numFmtId="0" fontId="28" fillId="0" borderId="0" xfId="0" applyFont="1" applyAlignment="1" applyProtection="1">
      <alignment horizontal="center" vertical="center" wrapText="1"/>
    </xf>
    <xf numFmtId="0" fontId="30" fillId="0" borderId="16" xfId="0" applyFont="1" applyBorder="1" applyAlignment="1" applyProtection="1">
      <alignment vertical="center" wrapText="1"/>
    </xf>
    <xf numFmtId="0" fontId="0" fillId="0" borderId="17" xfId="0" applyBorder="1" applyAlignment="1" applyProtection="1">
      <alignment vertical="center"/>
    </xf>
    <xf numFmtId="0" fontId="0" fillId="0" borderId="18" xfId="0" applyBorder="1" applyAlignment="1" applyProtection="1">
      <alignment vertical="center"/>
    </xf>
    <xf numFmtId="0" fontId="47" fillId="0" borderId="5" xfId="0" applyFont="1" applyBorder="1" applyAlignment="1" applyProtection="1">
      <alignment horizontal="center" vertical="center"/>
    </xf>
    <xf numFmtId="0" fontId="46" fillId="0" borderId="19" xfId="0" applyFont="1" applyBorder="1" applyAlignment="1" applyProtection="1">
      <alignment vertical="center" wrapText="1"/>
    </xf>
    <xf numFmtId="0" fontId="46" fillId="0" borderId="7" xfId="0" applyFont="1" applyBorder="1" applyAlignment="1" applyProtection="1">
      <alignment vertical="center" wrapText="1"/>
    </xf>
    <xf numFmtId="0" fontId="46" fillId="0" borderId="20" xfId="0" applyFont="1" applyBorder="1" applyAlignment="1" applyProtection="1">
      <alignment vertical="center" wrapText="1"/>
    </xf>
    <xf numFmtId="0" fontId="44" fillId="0" borderId="0" xfId="4" applyFont="1" applyAlignment="1" applyProtection="1">
      <alignment horizontal="center" vertical="center"/>
    </xf>
    <xf numFmtId="0" fontId="46" fillId="0" borderId="16" xfId="0" applyFont="1" applyBorder="1" applyAlignment="1" applyProtection="1">
      <alignment vertical="center" wrapText="1"/>
    </xf>
    <xf numFmtId="0" fontId="45" fillId="0" borderId="17" xfId="0" applyFont="1" applyBorder="1" applyAlignment="1" applyProtection="1">
      <alignment vertical="center"/>
    </xf>
    <xf numFmtId="0" fontId="45" fillId="0" borderId="18" xfId="0" applyFont="1" applyBorder="1" applyAlignment="1" applyProtection="1">
      <alignment vertical="center"/>
    </xf>
    <xf numFmtId="0" fontId="28" fillId="0" borderId="0" xfId="4" applyFont="1" applyAlignment="1" applyProtection="1">
      <alignment horizontal="left" vertical="center" wrapText="1"/>
    </xf>
    <xf numFmtId="0" fontId="28" fillId="0" borderId="6" xfId="0" applyFont="1" applyBorder="1" applyAlignment="1" applyProtection="1">
      <alignment horizontal="left" vertical="center" wrapText="1"/>
    </xf>
    <xf numFmtId="0" fontId="28" fillId="0" borderId="7" xfId="0" applyFont="1" applyBorder="1" applyAlignment="1" applyProtection="1">
      <alignment horizontal="left" vertical="center" wrapText="1"/>
    </xf>
    <xf numFmtId="0" fontId="28" fillId="0" borderId="4" xfId="0" applyFont="1" applyBorder="1" applyAlignment="1" applyProtection="1">
      <alignment horizontal="left" vertical="center" wrapText="1"/>
    </xf>
    <xf numFmtId="0" fontId="20" fillId="0" borderId="55" xfId="0" applyFont="1" applyBorder="1" applyAlignment="1" applyProtection="1">
      <alignment horizontal="left" vertical="center" wrapText="1"/>
    </xf>
    <xf numFmtId="0" fontId="20" fillId="0" borderId="56" xfId="0" applyFont="1" applyBorder="1" applyAlignment="1" applyProtection="1">
      <alignment horizontal="left" vertical="center" wrapText="1"/>
    </xf>
    <xf numFmtId="0" fontId="20" fillId="0" borderId="57" xfId="0" applyFont="1" applyBorder="1" applyAlignment="1" applyProtection="1">
      <alignment horizontal="left" vertical="center" wrapText="1"/>
    </xf>
    <xf numFmtId="0" fontId="28" fillId="0" borderId="0" xfId="4" applyFont="1" applyAlignment="1" applyProtection="1">
      <alignment horizontal="center" vertical="center" wrapText="1"/>
    </xf>
    <xf numFmtId="0" fontId="28" fillId="0" borderId="36" xfId="4" applyFont="1" applyBorder="1" applyAlignment="1" applyProtection="1">
      <alignment horizontal="center" vertical="center" wrapText="1"/>
    </xf>
    <xf numFmtId="0" fontId="20" fillId="0" borderId="58" xfId="0" applyFont="1" applyBorder="1" applyAlignment="1" applyProtection="1">
      <alignment horizontal="left" vertical="center" wrapText="1"/>
    </xf>
    <xf numFmtId="0" fontId="20" fillId="0" borderId="59" xfId="0" applyFont="1" applyBorder="1" applyAlignment="1" applyProtection="1">
      <alignment horizontal="left" vertical="center" wrapText="1"/>
    </xf>
    <xf numFmtId="0" fontId="17" fillId="0" borderId="0" xfId="0" applyFont="1" applyAlignment="1">
      <alignment horizontal="left" vertic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4" xfId="0" applyFont="1" applyBorder="1" applyAlignment="1">
      <alignment horizontal="center" vertical="center" wrapText="1"/>
    </xf>
    <xf numFmtId="0" fontId="17" fillId="0" borderId="36" xfId="0" applyFont="1" applyBorder="1" applyAlignment="1">
      <alignment horizontal="left" vertical="center"/>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0" fillId="0" borderId="0" xfId="82" applyFont="1" applyAlignment="1" applyProtection="1">
      <alignment horizontal="center" vertical="center" wrapText="1"/>
    </xf>
    <xf numFmtId="165" fontId="14" fillId="0" borderId="70" xfId="40" applyNumberFormat="1" applyFont="1" applyFill="1" applyBorder="1" applyAlignment="1" applyProtection="1">
      <alignment horizontal="center" wrapText="1"/>
    </xf>
    <xf numFmtId="165" fontId="14" fillId="0" borderId="0" xfId="40" applyNumberFormat="1" applyFont="1" applyFill="1" applyBorder="1" applyAlignment="1" applyProtection="1">
      <alignment horizontal="center" wrapText="1"/>
    </xf>
    <xf numFmtId="0" fontId="18" fillId="3" borderId="6" xfId="27" applyFont="1" applyFill="1" applyBorder="1" applyAlignment="1">
      <alignment horizontal="left" vertical="center"/>
    </xf>
    <xf numFmtId="0" fontId="18" fillId="3" borderId="7" xfId="27" applyFont="1" applyFill="1" applyBorder="1" applyAlignment="1">
      <alignment horizontal="left" vertical="center"/>
    </xf>
    <xf numFmtId="0" fontId="18" fillId="3" borderId="4" xfId="27" applyFont="1" applyFill="1" applyBorder="1" applyAlignment="1">
      <alignment horizontal="left" vertical="center"/>
    </xf>
  </cellXfs>
  <cellStyles count="93">
    <cellStyle name="CALNDN" xfId="12" xr:uid="{00000000-0005-0000-0000-000000000000}"/>
    <cellStyle name="Euro" xfId="13" xr:uid="{00000000-0005-0000-0000-000001000000}"/>
    <cellStyle name="Euro 2" xfId="59" xr:uid="{6F3B23DC-C49F-4F70-B997-D65C1C141BC3}"/>
    <cellStyle name="FUNCIONAL" xfId="14" xr:uid="{00000000-0005-0000-0000-000002000000}"/>
    <cellStyle name="Millares" xfId="87" builtinId="3"/>
    <cellStyle name="Millares [0] 2" xfId="15" xr:uid="{00000000-0005-0000-0000-000003000000}"/>
    <cellStyle name="Millares [0] 3" xfId="16" xr:uid="{00000000-0005-0000-0000-000004000000}"/>
    <cellStyle name="Millares [0] 4" xfId="17" xr:uid="{00000000-0005-0000-0000-000005000000}"/>
    <cellStyle name="Millares [0] 5" xfId="18" xr:uid="{00000000-0005-0000-0000-000006000000}"/>
    <cellStyle name="Millares [0] 6" xfId="19" xr:uid="{00000000-0005-0000-0000-000007000000}"/>
    <cellStyle name="Millares 2" xfId="20" xr:uid="{00000000-0005-0000-0000-000008000000}"/>
    <cellStyle name="Millares 2 2" xfId="40" xr:uid="{00000000-0005-0000-0000-000009000000}"/>
    <cellStyle name="Millares 2 2 2" xfId="67" xr:uid="{94E54D5F-8664-4D4A-85EC-E234AAAB70AB}"/>
    <cellStyle name="Millares 2 3" xfId="66" xr:uid="{3FD8E797-8428-4602-99B4-3269906659F1}"/>
    <cellStyle name="Millares 2 4" xfId="64" xr:uid="{3DD953CA-57C0-4CD3-997C-A1D7ACED8C0F}"/>
    <cellStyle name="Millares 3" xfId="21" xr:uid="{00000000-0005-0000-0000-00000A000000}"/>
    <cellStyle name="Millares 4" xfId="22" xr:uid="{00000000-0005-0000-0000-00000B000000}"/>
    <cellStyle name="Millares 5" xfId="23" xr:uid="{00000000-0005-0000-0000-00000C000000}"/>
    <cellStyle name="Millares 6" xfId="24" xr:uid="{00000000-0005-0000-0000-00000D000000}"/>
    <cellStyle name="Millares 7" xfId="36" xr:uid="{00000000-0005-0000-0000-00000E000000}"/>
    <cellStyle name="Moneda" xfId="38" builtinId="4"/>
    <cellStyle name="Moneda [0] 2" xfId="57" xr:uid="{4DFDDB5B-7F16-41A8-A364-6001BF6E300D}"/>
    <cellStyle name="Moneda 2" xfId="25" xr:uid="{00000000-0005-0000-0000-000010000000}"/>
    <cellStyle name="Moneda 2 2" xfId="56" xr:uid="{BBDF6251-E41C-4DEF-90BC-386F9453C123}"/>
    <cellStyle name="Moneda 2 3" xfId="84" xr:uid="{25D51AB0-9857-4A2A-A081-ABAE7872E279}"/>
    <cellStyle name="Moneda 3" xfId="26" xr:uid="{00000000-0005-0000-0000-000011000000}"/>
    <cellStyle name="Moneda 3 2" xfId="60" xr:uid="{B07A3FAD-4340-4608-BB82-B19B99372FC5}"/>
    <cellStyle name="Moneda 4" xfId="61" xr:uid="{8D301166-073F-47A6-ADEA-8244F71970D8}"/>
    <cellStyle name="Moneda 4 2" xfId="91" xr:uid="{A840C4C3-D2E2-41F4-8414-A20432505F0A}"/>
    <cellStyle name="Moneda 5" xfId="62" xr:uid="{225C6E19-65AB-45DE-AF34-D3AFF754158C}"/>
    <cellStyle name="Normal" xfId="0" builtinId="0"/>
    <cellStyle name="Normal 10" xfId="35" xr:uid="{00000000-0005-0000-0000-000013000000}"/>
    <cellStyle name="Normal 10 2" xfId="77" xr:uid="{ADD0F04C-2FD9-439A-AE61-59AB5CFAD7B5}"/>
    <cellStyle name="Normal 10 6" xfId="89" xr:uid="{048F78D4-E16F-496E-9633-38AFC4C0A4C4}"/>
    <cellStyle name="Normal 11" xfId="55" xr:uid="{3C92EA8B-EB4F-4336-9E75-A34D540FC3F7}"/>
    <cellStyle name="Normal 12" xfId="92" xr:uid="{3F238E6A-6282-4920-8932-DFBCE433AD9F}"/>
    <cellStyle name="Normal 14" xfId="41" xr:uid="{00000000-0005-0000-0000-000014000000}"/>
    <cellStyle name="Normal 15" xfId="42" xr:uid="{00000000-0005-0000-0000-000015000000}"/>
    <cellStyle name="Normal 16" xfId="43" xr:uid="{00000000-0005-0000-0000-000016000000}"/>
    <cellStyle name="Normal 17" xfId="44" xr:uid="{00000000-0005-0000-0000-000017000000}"/>
    <cellStyle name="Normal 18" xfId="45" xr:uid="{00000000-0005-0000-0000-000018000000}"/>
    <cellStyle name="Normal 19" xfId="46" xr:uid="{00000000-0005-0000-0000-000019000000}"/>
    <cellStyle name="Normal 2" xfId="1" xr:uid="{00000000-0005-0000-0000-00001A000000}"/>
    <cellStyle name="Normal 2 139" xfId="27" xr:uid="{00000000-0005-0000-0000-00001B000000}"/>
    <cellStyle name="Normal 2 2" xfId="2" xr:uid="{00000000-0005-0000-0000-00001C000000}"/>
    <cellStyle name="Normal 2 2 2" xfId="11" xr:uid="{00000000-0005-0000-0000-00001D000000}"/>
    <cellStyle name="Normal 2 3" xfId="28" xr:uid="{00000000-0005-0000-0000-00001E000000}"/>
    <cellStyle name="Normal 2 3 2" xfId="39" xr:uid="{00000000-0005-0000-0000-00001F000000}"/>
    <cellStyle name="Normal 2 3 2 2" xfId="85" xr:uid="{F10329DC-89FA-4A95-9BFB-9F9087A3CA45}"/>
    <cellStyle name="Normal 2 3 3" xfId="53" xr:uid="{00000000-0005-0000-0000-000020000000}"/>
    <cellStyle name="Normal 2 3 4" xfId="54" xr:uid="{00000000-0005-0000-0000-000021000000}"/>
    <cellStyle name="Normal 2 3 4 2" xfId="70" xr:uid="{A72A48C1-FFB4-4C67-973D-BAC7EFEBEC0D}"/>
    <cellStyle name="Normal 2 3 4 2 2" xfId="86" xr:uid="{37E255AE-9050-4376-AE9C-5B62FCF5DE10}"/>
    <cellStyle name="Normal 2 3 4 3" xfId="65" xr:uid="{E70FA47E-786F-4C76-A49D-935E191A43E1}"/>
    <cellStyle name="Normal 2 3 4 4" xfId="80" xr:uid="{C453DB01-310F-4438-B7DA-051455048F3A}"/>
    <cellStyle name="Normal 2 3 5" xfId="69" xr:uid="{A5BD42D0-B297-4EAD-974F-A9D228CE69FA}"/>
    <cellStyle name="Normal 2 3 6" xfId="79" xr:uid="{4A535628-A235-48E4-9A97-CB4A49CAFAFC}"/>
    <cellStyle name="Normal 2 3 7" xfId="82" xr:uid="{2DA76CE6-3A32-4C1F-80EF-342A78AB7FD2}"/>
    <cellStyle name="Normal 2 4" xfId="29" xr:uid="{00000000-0005-0000-0000-000022000000}"/>
    <cellStyle name="Normal 2 4 2" xfId="68" xr:uid="{2D728176-2A0C-412B-9CF7-4BFA6F3977A0}"/>
    <cellStyle name="Normal 2 4 3" xfId="78" xr:uid="{7CA03B5A-DB0D-484D-B612-6234A7C28A52}"/>
    <cellStyle name="Normal 2 4 4" xfId="83" xr:uid="{A8012B81-6E5C-4C6B-9D5D-18905D927A1A}"/>
    <cellStyle name="Normal 2 5" xfId="30" xr:uid="{00000000-0005-0000-0000-000023000000}"/>
    <cellStyle name="Normal 2 6" xfId="31" xr:uid="{00000000-0005-0000-0000-000024000000}"/>
    <cellStyle name="Normal 2 6 2" xfId="10" xr:uid="{00000000-0005-0000-0000-000025000000}"/>
    <cellStyle name="Normal 2 9" xfId="81" xr:uid="{F74C91EC-FD47-4349-B55C-086B62C36A4C}"/>
    <cellStyle name="Normal 20" xfId="47" xr:uid="{00000000-0005-0000-0000-000026000000}"/>
    <cellStyle name="Normal 21" xfId="48" xr:uid="{00000000-0005-0000-0000-000027000000}"/>
    <cellStyle name="Normal 22" xfId="49" xr:uid="{00000000-0005-0000-0000-000028000000}"/>
    <cellStyle name="Normal 23" xfId="50" xr:uid="{00000000-0005-0000-0000-000029000000}"/>
    <cellStyle name="Normal 24" xfId="51" xr:uid="{00000000-0005-0000-0000-00002A000000}"/>
    <cellStyle name="Normal 3" xfId="3" xr:uid="{00000000-0005-0000-0000-00002B000000}"/>
    <cellStyle name="Normal 3 2" xfId="37" xr:uid="{00000000-0005-0000-0000-00002C000000}"/>
    <cellStyle name="Normal 3 3" xfId="52" xr:uid="{00000000-0005-0000-0000-00002D000000}"/>
    <cellStyle name="Normal 3 4" xfId="58" xr:uid="{5C4A4D04-0233-4DA6-8AA9-61EB31F559BA}"/>
    <cellStyle name="Normal 4" xfId="4" xr:uid="{00000000-0005-0000-0000-00002E000000}"/>
    <cellStyle name="Normal 4 2" xfId="63" xr:uid="{CA02E996-0C30-4FDF-9B5D-19721017262A}"/>
    <cellStyle name="Normal 5" xfId="5" xr:uid="{00000000-0005-0000-0000-00002F000000}"/>
    <cellStyle name="Normal 5 2" xfId="73" xr:uid="{0BAF730D-A6F0-4DEF-86C0-2E28CD2B3BAC}"/>
    <cellStyle name="Normal 6" xfId="6" xr:uid="{00000000-0005-0000-0000-000030000000}"/>
    <cellStyle name="Normal 6 2" xfId="74" xr:uid="{9EABE39E-AC66-4AF3-B673-4F0894356237}"/>
    <cellStyle name="Normal 7" xfId="8" xr:uid="{00000000-0005-0000-0000-000031000000}"/>
    <cellStyle name="Normal 7 2" xfId="75" xr:uid="{01A4418F-0B9F-4E28-912B-F72E60512BF6}"/>
    <cellStyle name="Normal 8" xfId="9" xr:uid="{00000000-0005-0000-0000-000032000000}"/>
    <cellStyle name="Normal 8 2" xfId="76" xr:uid="{17CEC647-AD1B-4DC6-81E6-4A96B20F86F9}"/>
    <cellStyle name="Normal 9" xfId="32" xr:uid="{00000000-0005-0000-0000-000033000000}"/>
    <cellStyle name="Normal 9 2" xfId="72" xr:uid="{A0179C7A-7DFB-45B8-9625-8B052075B572}"/>
    <cellStyle name="Normal 9 3" xfId="71" xr:uid="{A545224D-0281-4258-8A25-D4C06386EE96}"/>
    <cellStyle name="Notas 2" xfId="33" xr:uid="{00000000-0005-0000-0000-000034000000}"/>
    <cellStyle name="Porcentaje" xfId="88" builtinId="5"/>
    <cellStyle name="Porcentaje 2" xfId="34" xr:uid="{00000000-0005-0000-0000-000035000000}"/>
    <cellStyle name="Porcentaje 4 2" xfId="90" xr:uid="{77A30422-51B1-4783-8325-5EC95D747D0A}"/>
    <cellStyle name="Porcentual 2" xfId="7" xr:uid="{00000000-0005-0000-0000-000036000000}"/>
  </cellStyles>
  <dxfs count="10">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47</xdr:row>
      <xdr:rowOff>0</xdr:rowOff>
    </xdr:from>
    <xdr:to>
      <xdr:col>4</xdr:col>
      <xdr:colOff>104775</xdr:colOff>
      <xdr:row>47</xdr:row>
      <xdr:rowOff>152400</xdr:rowOff>
    </xdr:to>
    <xdr:sp macro="" textlink="">
      <xdr:nvSpPr>
        <xdr:cNvPr id="2" name="Text Box 2">
          <a:extLst>
            <a:ext uri="{FF2B5EF4-FFF2-40B4-BE49-F238E27FC236}">
              <a16:creationId xmlns:a16="http://schemas.microsoft.com/office/drawing/2014/main" id="{D8562643-D302-4493-9EBC-89CE5669C63C}"/>
            </a:ext>
          </a:extLst>
        </xdr:cNvPr>
        <xdr:cNvSpPr txBox="1">
          <a:spLocks noChangeArrowheads="1"/>
        </xdr:cNvSpPr>
      </xdr:nvSpPr>
      <xdr:spPr bwMode="auto">
        <a:xfrm>
          <a:off x="7343775" y="5238750"/>
          <a:ext cx="104775" cy="157693"/>
        </a:xfrm>
        <a:prstGeom prst="rect">
          <a:avLst/>
        </a:prstGeom>
        <a:noFill/>
        <a:ln w="9525">
          <a:noFill/>
          <a:miter lim="800000"/>
          <a:headEnd/>
          <a:tailEnd/>
        </a:ln>
      </xdr:spPr>
    </xdr:sp>
    <xdr:clientData/>
  </xdr:twoCellAnchor>
  <xdr:twoCellAnchor editAs="oneCell">
    <xdr:from>
      <xdr:col>4</xdr:col>
      <xdr:colOff>0</xdr:colOff>
      <xdr:row>47</xdr:row>
      <xdr:rowOff>0</xdr:rowOff>
    </xdr:from>
    <xdr:to>
      <xdr:col>4</xdr:col>
      <xdr:colOff>104775</xdr:colOff>
      <xdr:row>47</xdr:row>
      <xdr:rowOff>152400</xdr:rowOff>
    </xdr:to>
    <xdr:sp macro="" textlink="">
      <xdr:nvSpPr>
        <xdr:cNvPr id="3" name="Text Box 3">
          <a:extLst>
            <a:ext uri="{FF2B5EF4-FFF2-40B4-BE49-F238E27FC236}">
              <a16:creationId xmlns:a16="http://schemas.microsoft.com/office/drawing/2014/main" id="{ED6953B1-E492-4741-B706-6D2F15F73B66}"/>
            </a:ext>
          </a:extLst>
        </xdr:cNvPr>
        <xdr:cNvSpPr txBox="1">
          <a:spLocks noChangeArrowheads="1"/>
        </xdr:cNvSpPr>
      </xdr:nvSpPr>
      <xdr:spPr bwMode="auto">
        <a:xfrm>
          <a:off x="7343775" y="5238750"/>
          <a:ext cx="104775" cy="157693"/>
        </a:xfrm>
        <a:prstGeom prst="rect">
          <a:avLst/>
        </a:prstGeom>
        <a:noFill/>
        <a:ln w="9525">
          <a:noFill/>
          <a:miter lim="800000"/>
          <a:headEnd/>
          <a:tailEnd/>
        </a:ln>
      </xdr:spPr>
    </xdr:sp>
    <xdr:clientData/>
  </xdr:twoCellAnchor>
  <xdr:twoCellAnchor editAs="oneCell">
    <xdr:from>
      <xdr:col>4</xdr:col>
      <xdr:colOff>0</xdr:colOff>
      <xdr:row>47</xdr:row>
      <xdr:rowOff>0</xdr:rowOff>
    </xdr:from>
    <xdr:to>
      <xdr:col>4</xdr:col>
      <xdr:colOff>104775</xdr:colOff>
      <xdr:row>48</xdr:row>
      <xdr:rowOff>21693</xdr:rowOff>
    </xdr:to>
    <xdr:sp macro="" textlink="">
      <xdr:nvSpPr>
        <xdr:cNvPr id="4" name="Text Box 2">
          <a:extLst>
            <a:ext uri="{FF2B5EF4-FFF2-40B4-BE49-F238E27FC236}">
              <a16:creationId xmlns:a16="http://schemas.microsoft.com/office/drawing/2014/main" id="{A6EDE487-7974-4C30-92FA-A58B29F82161}"/>
            </a:ext>
          </a:extLst>
        </xdr:cNvPr>
        <xdr:cNvSpPr txBox="1">
          <a:spLocks noChangeArrowheads="1"/>
        </xdr:cNvSpPr>
      </xdr:nvSpPr>
      <xdr:spPr bwMode="auto">
        <a:xfrm>
          <a:off x="7343775" y="6105525"/>
          <a:ext cx="104775" cy="200987"/>
        </a:xfrm>
        <a:prstGeom prst="rect">
          <a:avLst/>
        </a:prstGeom>
        <a:noFill/>
        <a:ln w="9525">
          <a:noFill/>
          <a:miter lim="800000"/>
          <a:headEnd/>
          <a:tailEnd/>
        </a:ln>
      </xdr:spPr>
    </xdr:sp>
    <xdr:clientData/>
  </xdr:twoCellAnchor>
  <xdr:twoCellAnchor editAs="oneCell">
    <xdr:from>
      <xdr:col>4</xdr:col>
      <xdr:colOff>0</xdr:colOff>
      <xdr:row>47</xdr:row>
      <xdr:rowOff>0</xdr:rowOff>
    </xdr:from>
    <xdr:to>
      <xdr:col>4</xdr:col>
      <xdr:colOff>104775</xdr:colOff>
      <xdr:row>48</xdr:row>
      <xdr:rowOff>21693</xdr:rowOff>
    </xdr:to>
    <xdr:sp macro="" textlink="">
      <xdr:nvSpPr>
        <xdr:cNvPr id="5" name="Text Box 3">
          <a:extLst>
            <a:ext uri="{FF2B5EF4-FFF2-40B4-BE49-F238E27FC236}">
              <a16:creationId xmlns:a16="http://schemas.microsoft.com/office/drawing/2014/main" id="{12C68627-2388-46CB-A5C0-D0EC5B29E56A}"/>
            </a:ext>
          </a:extLst>
        </xdr:cNvPr>
        <xdr:cNvSpPr txBox="1">
          <a:spLocks noChangeArrowheads="1"/>
        </xdr:cNvSpPr>
      </xdr:nvSpPr>
      <xdr:spPr bwMode="auto">
        <a:xfrm>
          <a:off x="7343775" y="6105525"/>
          <a:ext cx="104775" cy="200987"/>
        </a:xfrm>
        <a:prstGeom prst="rect">
          <a:avLst/>
        </a:prstGeom>
        <a:noFill/>
        <a:ln w="9525">
          <a:noFill/>
          <a:miter lim="800000"/>
          <a:headEnd/>
          <a:tailEnd/>
        </a:ln>
      </xdr:spPr>
    </xdr:sp>
    <xdr:clientData/>
  </xdr:twoCellAnchor>
  <xdr:oneCellAnchor>
    <xdr:from>
      <xdr:col>4</xdr:col>
      <xdr:colOff>0</xdr:colOff>
      <xdr:row>47</xdr:row>
      <xdr:rowOff>0</xdr:rowOff>
    </xdr:from>
    <xdr:ext cx="104775" cy="144557"/>
    <xdr:sp macro="" textlink="">
      <xdr:nvSpPr>
        <xdr:cNvPr id="6" name="Text Box 2">
          <a:extLst>
            <a:ext uri="{FF2B5EF4-FFF2-40B4-BE49-F238E27FC236}">
              <a16:creationId xmlns:a16="http://schemas.microsoft.com/office/drawing/2014/main" id="{9CEBECB8-F9E0-4019-A1F0-C2C2BA2D061E}"/>
            </a:ext>
          </a:extLst>
        </xdr:cNvPr>
        <xdr:cNvSpPr txBox="1">
          <a:spLocks noChangeArrowheads="1"/>
        </xdr:cNvSpPr>
      </xdr:nvSpPr>
      <xdr:spPr bwMode="auto">
        <a:xfrm>
          <a:off x="7343775" y="66103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 name="Text Box 3">
          <a:extLst>
            <a:ext uri="{FF2B5EF4-FFF2-40B4-BE49-F238E27FC236}">
              <a16:creationId xmlns:a16="http://schemas.microsoft.com/office/drawing/2014/main" id="{49EC27EC-3105-41DC-97CB-D97FFCFDA6B7}"/>
            </a:ext>
          </a:extLst>
        </xdr:cNvPr>
        <xdr:cNvSpPr txBox="1">
          <a:spLocks noChangeArrowheads="1"/>
        </xdr:cNvSpPr>
      </xdr:nvSpPr>
      <xdr:spPr bwMode="auto">
        <a:xfrm>
          <a:off x="7343775" y="66103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 name="Text Box 2">
          <a:extLst>
            <a:ext uri="{FF2B5EF4-FFF2-40B4-BE49-F238E27FC236}">
              <a16:creationId xmlns:a16="http://schemas.microsoft.com/office/drawing/2014/main" id="{CC7DA0C4-CEB3-46EE-8558-855F32FF33EC}"/>
            </a:ext>
          </a:extLst>
        </xdr:cNvPr>
        <xdr:cNvSpPr txBox="1">
          <a:spLocks noChangeArrowheads="1"/>
        </xdr:cNvSpPr>
      </xdr:nvSpPr>
      <xdr:spPr bwMode="auto">
        <a:xfrm>
          <a:off x="7343775" y="7648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9" name="Text Box 3">
          <a:extLst>
            <a:ext uri="{FF2B5EF4-FFF2-40B4-BE49-F238E27FC236}">
              <a16:creationId xmlns:a16="http://schemas.microsoft.com/office/drawing/2014/main" id="{3CF5B061-9959-44F7-8530-C662C9C89822}"/>
            </a:ext>
          </a:extLst>
        </xdr:cNvPr>
        <xdr:cNvSpPr txBox="1">
          <a:spLocks noChangeArrowheads="1"/>
        </xdr:cNvSpPr>
      </xdr:nvSpPr>
      <xdr:spPr bwMode="auto">
        <a:xfrm>
          <a:off x="7343775" y="7648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0" name="Text Box 2">
          <a:extLst>
            <a:ext uri="{FF2B5EF4-FFF2-40B4-BE49-F238E27FC236}">
              <a16:creationId xmlns:a16="http://schemas.microsoft.com/office/drawing/2014/main" id="{65DDB738-46C4-4BA2-9939-A324160D9A70}"/>
            </a:ext>
          </a:extLst>
        </xdr:cNvPr>
        <xdr:cNvSpPr txBox="1">
          <a:spLocks noChangeArrowheads="1"/>
        </xdr:cNvSpPr>
      </xdr:nvSpPr>
      <xdr:spPr bwMode="auto">
        <a:xfrm>
          <a:off x="7343775" y="99250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 name="Text Box 3">
          <a:extLst>
            <a:ext uri="{FF2B5EF4-FFF2-40B4-BE49-F238E27FC236}">
              <a16:creationId xmlns:a16="http://schemas.microsoft.com/office/drawing/2014/main" id="{7C88B1BA-523A-432A-A47B-8871B52EB73A}"/>
            </a:ext>
          </a:extLst>
        </xdr:cNvPr>
        <xdr:cNvSpPr txBox="1">
          <a:spLocks noChangeArrowheads="1"/>
        </xdr:cNvSpPr>
      </xdr:nvSpPr>
      <xdr:spPr bwMode="auto">
        <a:xfrm>
          <a:off x="7343775" y="99250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2" name="Text Box 2">
          <a:extLst>
            <a:ext uri="{FF2B5EF4-FFF2-40B4-BE49-F238E27FC236}">
              <a16:creationId xmlns:a16="http://schemas.microsoft.com/office/drawing/2014/main" id="{717EB3B5-18BD-40A2-B2D1-EC8EA76EFE13}"/>
            </a:ext>
          </a:extLst>
        </xdr:cNvPr>
        <xdr:cNvSpPr txBox="1">
          <a:spLocks noChangeArrowheads="1"/>
        </xdr:cNvSpPr>
      </xdr:nvSpPr>
      <xdr:spPr bwMode="auto">
        <a:xfrm>
          <a:off x="7343775" y="11029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3" name="Text Box 3">
          <a:extLst>
            <a:ext uri="{FF2B5EF4-FFF2-40B4-BE49-F238E27FC236}">
              <a16:creationId xmlns:a16="http://schemas.microsoft.com/office/drawing/2014/main" id="{8A706C38-7706-4FDA-958A-9BD443C51605}"/>
            </a:ext>
          </a:extLst>
        </xdr:cNvPr>
        <xdr:cNvSpPr txBox="1">
          <a:spLocks noChangeArrowheads="1"/>
        </xdr:cNvSpPr>
      </xdr:nvSpPr>
      <xdr:spPr bwMode="auto">
        <a:xfrm>
          <a:off x="7343775" y="11029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4" name="Text Box 2">
          <a:extLst>
            <a:ext uri="{FF2B5EF4-FFF2-40B4-BE49-F238E27FC236}">
              <a16:creationId xmlns:a16="http://schemas.microsoft.com/office/drawing/2014/main" id="{56034410-78EB-451B-BAFE-1FCF8188839A}"/>
            </a:ext>
          </a:extLst>
        </xdr:cNvPr>
        <xdr:cNvSpPr txBox="1">
          <a:spLocks noChangeArrowheads="1"/>
        </xdr:cNvSpPr>
      </xdr:nvSpPr>
      <xdr:spPr bwMode="auto">
        <a:xfrm>
          <a:off x="7343775" y="11458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 name="Text Box 3">
          <a:extLst>
            <a:ext uri="{FF2B5EF4-FFF2-40B4-BE49-F238E27FC236}">
              <a16:creationId xmlns:a16="http://schemas.microsoft.com/office/drawing/2014/main" id="{8F3E7E21-44FD-4658-A744-36539787E517}"/>
            </a:ext>
          </a:extLst>
        </xdr:cNvPr>
        <xdr:cNvSpPr txBox="1">
          <a:spLocks noChangeArrowheads="1"/>
        </xdr:cNvSpPr>
      </xdr:nvSpPr>
      <xdr:spPr bwMode="auto">
        <a:xfrm>
          <a:off x="7343775" y="11458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 name="Text Box 2">
          <a:extLst>
            <a:ext uri="{FF2B5EF4-FFF2-40B4-BE49-F238E27FC236}">
              <a16:creationId xmlns:a16="http://schemas.microsoft.com/office/drawing/2014/main" id="{DE649982-C5F0-4DEB-8A4D-43F69A212117}"/>
            </a:ext>
          </a:extLst>
        </xdr:cNvPr>
        <xdr:cNvSpPr txBox="1">
          <a:spLocks noChangeArrowheads="1"/>
        </xdr:cNvSpPr>
      </xdr:nvSpPr>
      <xdr:spPr bwMode="auto">
        <a:xfrm>
          <a:off x="7343775" y="11458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7" name="Text Box 3">
          <a:extLst>
            <a:ext uri="{FF2B5EF4-FFF2-40B4-BE49-F238E27FC236}">
              <a16:creationId xmlns:a16="http://schemas.microsoft.com/office/drawing/2014/main" id="{69B3B6C8-A55F-4165-8F82-4A2C4B9C80D7}"/>
            </a:ext>
          </a:extLst>
        </xdr:cNvPr>
        <xdr:cNvSpPr txBox="1">
          <a:spLocks noChangeArrowheads="1"/>
        </xdr:cNvSpPr>
      </xdr:nvSpPr>
      <xdr:spPr bwMode="auto">
        <a:xfrm>
          <a:off x="7343775" y="11458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8" name="Text Box 2">
          <a:extLst>
            <a:ext uri="{FF2B5EF4-FFF2-40B4-BE49-F238E27FC236}">
              <a16:creationId xmlns:a16="http://schemas.microsoft.com/office/drawing/2014/main" id="{9130FBBC-05D9-4E47-81E5-A005AB897564}"/>
            </a:ext>
          </a:extLst>
        </xdr:cNvPr>
        <xdr:cNvSpPr txBox="1">
          <a:spLocks noChangeArrowheads="1"/>
        </xdr:cNvSpPr>
      </xdr:nvSpPr>
      <xdr:spPr bwMode="auto">
        <a:xfrm>
          <a:off x="7343775" y="120396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9" name="Text Box 3">
          <a:extLst>
            <a:ext uri="{FF2B5EF4-FFF2-40B4-BE49-F238E27FC236}">
              <a16:creationId xmlns:a16="http://schemas.microsoft.com/office/drawing/2014/main" id="{11A56259-8F8C-40EF-912B-262207D97E44}"/>
            </a:ext>
          </a:extLst>
        </xdr:cNvPr>
        <xdr:cNvSpPr txBox="1">
          <a:spLocks noChangeArrowheads="1"/>
        </xdr:cNvSpPr>
      </xdr:nvSpPr>
      <xdr:spPr bwMode="auto">
        <a:xfrm>
          <a:off x="7343775" y="120396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0" name="Text Box 2">
          <a:extLst>
            <a:ext uri="{FF2B5EF4-FFF2-40B4-BE49-F238E27FC236}">
              <a16:creationId xmlns:a16="http://schemas.microsoft.com/office/drawing/2014/main" id="{72778B79-A8D6-44B1-9592-9BC148A6FB59}"/>
            </a:ext>
          </a:extLst>
        </xdr:cNvPr>
        <xdr:cNvSpPr txBox="1">
          <a:spLocks noChangeArrowheads="1"/>
        </xdr:cNvSpPr>
      </xdr:nvSpPr>
      <xdr:spPr bwMode="auto">
        <a:xfrm>
          <a:off x="7343775" y="136588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1" name="Text Box 3">
          <a:extLst>
            <a:ext uri="{FF2B5EF4-FFF2-40B4-BE49-F238E27FC236}">
              <a16:creationId xmlns:a16="http://schemas.microsoft.com/office/drawing/2014/main" id="{A9EA0CCD-ABAA-44B9-ADBE-0F5A7AC67179}"/>
            </a:ext>
          </a:extLst>
        </xdr:cNvPr>
        <xdr:cNvSpPr txBox="1">
          <a:spLocks noChangeArrowheads="1"/>
        </xdr:cNvSpPr>
      </xdr:nvSpPr>
      <xdr:spPr bwMode="auto">
        <a:xfrm>
          <a:off x="7343775" y="136588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22" name="Text Box 2">
          <a:extLst>
            <a:ext uri="{FF2B5EF4-FFF2-40B4-BE49-F238E27FC236}">
              <a16:creationId xmlns:a16="http://schemas.microsoft.com/office/drawing/2014/main" id="{F6B400DF-6265-4DA8-B5E2-4E32A44880B7}"/>
            </a:ext>
          </a:extLst>
        </xdr:cNvPr>
        <xdr:cNvSpPr txBox="1">
          <a:spLocks noChangeArrowheads="1"/>
        </xdr:cNvSpPr>
      </xdr:nvSpPr>
      <xdr:spPr bwMode="auto">
        <a:xfrm>
          <a:off x="7343775" y="14354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23" name="Text Box 3">
          <a:extLst>
            <a:ext uri="{FF2B5EF4-FFF2-40B4-BE49-F238E27FC236}">
              <a16:creationId xmlns:a16="http://schemas.microsoft.com/office/drawing/2014/main" id="{FEE17919-73EE-4AA7-A706-9BF4852E2DBB}"/>
            </a:ext>
          </a:extLst>
        </xdr:cNvPr>
        <xdr:cNvSpPr txBox="1">
          <a:spLocks noChangeArrowheads="1"/>
        </xdr:cNvSpPr>
      </xdr:nvSpPr>
      <xdr:spPr bwMode="auto">
        <a:xfrm>
          <a:off x="7343775" y="14354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4" name="Text Box 2">
          <a:extLst>
            <a:ext uri="{FF2B5EF4-FFF2-40B4-BE49-F238E27FC236}">
              <a16:creationId xmlns:a16="http://schemas.microsoft.com/office/drawing/2014/main" id="{01DEB544-DE21-4277-952D-C36813526254}"/>
            </a:ext>
          </a:extLst>
        </xdr:cNvPr>
        <xdr:cNvSpPr txBox="1">
          <a:spLocks noChangeArrowheads="1"/>
        </xdr:cNvSpPr>
      </xdr:nvSpPr>
      <xdr:spPr bwMode="auto">
        <a:xfrm>
          <a:off x="7343775" y="146875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5" name="Text Box 3">
          <a:extLst>
            <a:ext uri="{FF2B5EF4-FFF2-40B4-BE49-F238E27FC236}">
              <a16:creationId xmlns:a16="http://schemas.microsoft.com/office/drawing/2014/main" id="{2C72A5F4-9ABD-4589-BDF0-C0CF18CB536B}"/>
            </a:ext>
          </a:extLst>
        </xdr:cNvPr>
        <xdr:cNvSpPr txBox="1">
          <a:spLocks noChangeArrowheads="1"/>
        </xdr:cNvSpPr>
      </xdr:nvSpPr>
      <xdr:spPr bwMode="auto">
        <a:xfrm>
          <a:off x="7343775" y="146875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26" name="Text Box 2">
          <a:extLst>
            <a:ext uri="{FF2B5EF4-FFF2-40B4-BE49-F238E27FC236}">
              <a16:creationId xmlns:a16="http://schemas.microsoft.com/office/drawing/2014/main" id="{F1921B4E-F9B4-4D1C-BED6-789833695339}"/>
            </a:ext>
          </a:extLst>
        </xdr:cNvPr>
        <xdr:cNvSpPr txBox="1">
          <a:spLocks noChangeArrowheads="1"/>
        </xdr:cNvSpPr>
      </xdr:nvSpPr>
      <xdr:spPr bwMode="auto">
        <a:xfrm>
          <a:off x="7343775" y="151828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27" name="Text Box 3">
          <a:extLst>
            <a:ext uri="{FF2B5EF4-FFF2-40B4-BE49-F238E27FC236}">
              <a16:creationId xmlns:a16="http://schemas.microsoft.com/office/drawing/2014/main" id="{DD4A1D91-6C70-49EE-8A12-79B1A351950D}"/>
            </a:ext>
          </a:extLst>
        </xdr:cNvPr>
        <xdr:cNvSpPr txBox="1">
          <a:spLocks noChangeArrowheads="1"/>
        </xdr:cNvSpPr>
      </xdr:nvSpPr>
      <xdr:spPr bwMode="auto">
        <a:xfrm>
          <a:off x="7343775" y="151828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8" name="Text Box 2">
          <a:extLst>
            <a:ext uri="{FF2B5EF4-FFF2-40B4-BE49-F238E27FC236}">
              <a16:creationId xmlns:a16="http://schemas.microsoft.com/office/drawing/2014/main" id="{3F456C25-0EDD-4358-AEFA-A311DE84FA17}"/>
            </a:ext>
          </a:extLst>
        </xdr:cNvPr>
        <xdr:cNvSpPr txBox="1">
          <a:spLocks noChangeArrowheads="1"/>
        </xdr:cNvSpPr>
      </xdr:nvSpPr>
      <xdr:spPr bwMode="auto">
        <a:xfrm>
          <a:off x="7343775" y="176212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29" name="Text Box 3">
          <a:extLst>
            <a:ext uri="{FF2B5EF4-FFF2-40B4-BE49-F238E27FC236}">
              <a16:creationId xmlns:a16="http://schemas.microsoft.com/office/drawing/2014/main" id="{E4216ED5-1276-4F5B-A676-885DB8A10343}"/>
            </a:ext>
          </a:extLst>
        </xdr:cNvPr>
        <xdr:cNvSpPr txBox="1">
          <a:spLocks noChangeArrowheads="1"/>
        </xdr:cNvSpPr>
      </xdr:nvSpPr>
      <xdr:spPr bwMode="auto">
        <a:xfrm>
          <a:off x="7343775" y="176212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0" name="Text Box 2">
          <a:extLst>
            <a:ext uri="{FF2B5EF4-FFF2-40B4-BE49-F238E27FC236}">
              <a16:creationId xmlns:a16="http://schemas.microsoft.com/office/drawing/2014/main" id="{8E545621-1BCA-4DD5-B0C9-5D9D856145C6}"/>
            </a:ext>
          </a:extLst>
        </xdr:cNvPr>
        <xdr:cNvSpPr txBox="1">
          <a:spLocks noChangeArrowheads="1"/>
        </xdr:cNvSpPr>
      </xdr:nvSpPr>
      <xdr:spPr bwMode="auto">
        <a:xfrm>
          <a:off x="7343775" y="181737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1" name="Text Box 3">
          <a:extLst>
            <a:ext uri="{FF2B5EF4-FFF2-40B4-BE49-F238E27FC236}">
              <a16:creationId xmlns:a16="http://schemas.microsoft.com/office/drawing/2014/main" id="{FC70CAB7-4999-4CD2-92E0-3B888790E674}"/>
            </a:ext>
          </a:extLst>
        </xdr:cNvPr>
        <xdr:cNvSpPr txBox="1">
          <a:spLocks noChangeArrowheads="1"/>
        </xdr:cNvSpPr>
      </xdr:nvSpPr>
      <xdr:spPr bwMode="auto">
        <a:xfrm>
          <a:off x="7343775" y="181737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32" name="Text Box 2">
          <a:extLst>
            <a:ext uri="{FF2B5EF4-FFF2-40B4-BE49-F238E27FC236}">
              <a16:creationId xmlns:a16="http://schemas.microsoft.com/office/drawing/2014/main" id="{C42F1816-339A-42AC-BB75-A65BB6BFC0A7}"/>
            </a:ext>
          </a:extLst>
        </xdr:cNvPr>
        <xdr:cNvSpPr txBox="1">
          <a:spLocks noChangeArrowheads="1"/>
        </xdr:cNvSpPr>
      </xdr:nvSpPr>
      <xdr:spPr bwMode="auto">
        <a:xfrm>
          <a:off x="7343775" y="183451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33" name="Text Box 3">
          <a:extLst>
            <a:ext uri="{FF2B5EF4-FFF2-40B4-BE49-F238E27FC236}">
              <a16:creationId xmlns:a16="http://schemas.microsoft.com/office/drawing/2014/main" id="{D802CB84-3BF5-4C55-8731-E5548A2E4C63}"/>
            </a:ext>
          </a:extLst>
        </xdr:cNvPr>
        <xdr:cNvSpPr txBox="1">
          <a:spLocks noChangeArrowheads="1"/>
        </xdr:cNvSpPr>
      </xdr:nvSpPr>
      <xdr:spPr bwMode="auto">
        <a:xfrm>
          <a:off x="7343775" y="183451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4" name="Text Box 2">
          <a:extLst>
            <a:ext uri="{FF2B5EF4-FFF2-40B4-BE49-F238E27FC236}">
              <a16:creationId xmlns:a16="http://schemas.microsoft.com/office/drawing/2014/main" id="{AF640C16-F78A-4769-A3D2-DAE91C2D4611}"/>
            </a:ext>
          </a:extLst>
        </xdr:cNvPr>
        <xdr:cNvSpPr txBox="1">
          <a:spLocks noChangeArrowheads="1"/>
        </xdr:cNvSpPr>
      </xdr:nvSpPr>
      <xdr:spPr bwMode="auto">
        <a:xfrm>
          <a:off x="7343775" y="18926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5" name="Text Box 3">
          <a:extLst>
            <a:ext uri="{FF2B5EF4-FFF2-40B4-BE49-F238E27FC236}">
              <a16:creationId xmlns:a16="http://schemas.microsoft.com/office/drawing/2014/main" id="{F9160C9E-6B25-434A-BE5F-5FD6B97A6DC4}"/>
            </a:ext>
          </a:extLst>
        </xdr:cNvPr>
        <xdr:cNvSpPr txBox="1">
          <a:spLocks noChangeArrowheads="1"/>
        </xdr:cNvSpPr>
      </xdr:nvSpPr>
      <xdr:spPr bwMode="auto">
        <a:xfrm>
          <a:off x="7343775" y="18926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36" name="Text Box 2">
          <a:extLst>
            <a:ext uri="{FF2B5EF4-FFF2-40B4-BE49-F238E27FC236}">
              <a16:creationId xmlns:a16="http://schemas.microsoft.com/office/drawing/2014/main" id="{C21C187D-68B6-463D-9E9D-8A13EBCA1A4C}"/>
            </a:ext>
          </a:extLst>
        </xdr:cNvPr>
        <xdr:cNvSpPr txBox="1">
          <a:spLocks noChangeArrowheads="1"/>
        </xdr:cNvSpPr>
      </xdr:nvSpPr>
      <xdr:spPr bwMode="auto">
        <a:xfrm>
          <a:off x="7343775" y="19097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37" name="Text Box 3">
          <a:extLst>
            <a:ext uri="{FF2B5EF4-FFF2-40B4-BE49-F238E27FC236}">
              <a16:creationId xmlns:a16="http://schemas.microsoft.com/office/drawing/2014/main" id="{014F801D-268A-4936-8629-55DEFF7E018A}"/>
            </a:ext>
          </a:extLst>
        </xdr:cNvPr>
        <xdr:cNvSpPr txBox="1">
          <a:spLocks noChangeArrowheads="1"/>
        </xdr:cNvSpPr>
      </xdr:nvSpPr>
      <xdr:spPr bwMode="auto">
        <a:xfrm>
          <a:off x="7343775" y="19097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8" name="Text Box 2">
          <a:extLst>
            <a:ext uri="{FF2B5EF4-FFF2-40B4-BE49-F238E27FC236}">
              <a16:creationId xmlns:a16="http://schemas.microsoft.com/office/drawing/2014/main" id="{CB05730F-0E6C-4BDD-963C-7E0EB92A6019}"/>
            </a:ext>
          </a:extLst>
        </xdr:cNvPr>
        <xdr:cNvSpPr txBox="1">
          <a:spLocks noChangeArrowheads="1"/>
        </xdr:cNvSpPr>
      </xdr:nvSpPr>
      <xdr:spPr bwMode="auto">
        <a:xfrm>
          <a:off x="7343775" y="21793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39" name="Text Box 3">
          <a:extLst>
            <a:ext uri="{FF2B5EF4-FFF2-40B4-BE49-F238E27FC236}">
              <a16:creationId xmlns:a16="http://schemas.microsoft.com/office/drawing/2014/main" id="{0BDD724E-0C13-424E-82BF-8EA968C67599}"/>
            </a:ext>
          </a:extLst>
        </xdr:cNvPr>
        <xdr:cNvSpPr txBox="1">
          <a:spLocks noChangeArrowheads="1"/>
        </xdr:cNvSpPr>
      </xdr:nvSpPr>
      <xdr:spPr bwMode="auto">
        <a:xfrm>
          <a:off x="7343775" y="21793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0" name="Text Box 2">
          <a:extLst>
            <a:ext uri="{FF2B5EF4-FFF2-40B4-BE49-F238E27FC236}">
              <a16:creationId xmlns:a16="http://schemas.microsoft.com/office/drawing/2014/main" id="{A11133B8-23CD-466C-88CB-8DA985A83083}"/>
            </a:ext>
          </a:extLst>
        </xdr:cNvPr>
        <xdr:cNvSpPr txBox="1">
          <a:spLocks noChangeArrowheads="1"/>
        </xdr:cNvSpPr>
      </xdr:nvSpPr>
      <xdr:spPr bwMode="auto">
        <a:xfrm>
          <a:off x="7343775" y="217932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1" name="Text Box 3">
          <a:extLst>
            <a:ext uri="{FF2B5EF4-FFF2-40B4-BE49-F238E27FC236}">
              <a16:creationId xmlns:a16="http://schemas.microsoft.com/office/drawing/2014/main" id="{57A69B4C-9E5F-4CB9-9328-798245162455}"/>
            </a:ext>
          </a:extLst>
        </xdr:cNvPr>
        <xdr:cNvSpPr txBox="1">
          <a:spLocks noChangeArrowheads="1"/>
        </xdr:cNvSpPr>
      </xdr:nvSpPr>
      <xdr:spPr bwMode="auto">
        <a:xfrm>
          <a:off x="7343775" y="217932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42" name="Text Box 2">
          <a:extLst>
            <a:ext uri="{FF2B5EF4-FFF2-40B4-BE49-F238E27FC236}">
              <a16:creationId xmlns:a16="http://schemas.microsoft.com/office/drawing/2014/main" id="{649E5735-49E6-43CA-A7E1-BE673854C0FE}"/>
            </a:ext>
          </a:extLst>
        </xdr:cNvPr>
        <xdr:cNvSpPr txBox="1">
          <a:spLocks noChangeArrowheads="1"/>
        </xdr:cNvSpPr>
      </xdr:nvSpPr>
      <xdr:spPr bwMode="auto">
        <a:xfrm>
          <a:off x="7343775" y="222504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43" name="Text Box 3">
          <a:extLst>
            <a:ext uri="{FF2B5EF4-FFF2-40B4-BE49-F238E27FC236}">
              <a16:creationId xmlns:a16="http://schemas.microsoft.com/office/drawing/2014/main" id="{EA6F9FDE-2B6F-4ECE-B1A0-F7CC2AC22D2A}"/>
            </a:ext>
          </a:extLst>
        </xdr:cNvPr>
        <xdr:cNvSpPr txBox="1">
          <a:spLocks noChangeArrowheads="1"/>
        </xdr:cNvSpPr>
      </xdr:nvSpPr>
      <xdr:spPr bwMode="auto">
        <a:xfrm>
          <a:off x="7343775" y="222504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4" name="Text Box 2">
          <a:extLst>
            <a:ext uri="{FF2B5EF4-FFF2-40B4-BE49-F238E27FC236}">
              <a16:creationId xmlns:a16="http://schemas.microsoft.com/office/drawing/2014/main" id="{AA3E1D2A-9DEB-4D56-A50D-992239A6C700}"/>
            </a:ext>
          </a:extLst>
        </xdr:cNvPr>
        <xdr:cNvSpPr txBox="1">
          <a:spLocks noChangeArrowheads="1"/>
        </xdr:cNvSpPr>
      </xdr:nvSpPr>
      <xdr:spPr bwMode="auto">
        <a:xfrm>
          <a:off x="7343775" y="225837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5" name="Text Box 3">
          <a:extLst>
            <a:ext uri="{FF2B5EF4-FFF2-40B4-BE49-F238E27FC236}">
              <a16:creationId xmlns:a16="http://schemas.microsoft.com/office/drawing/2014/main" id="{C68DA29E-72B4-4B21-9709-C80F8760B9E5}"/>
            </a:ext>
          </a:extLst>
        </xdr:cNvPr>
        <xdr:cNvSpPr txBox="1">
          <a:spLocks noChangeArrowheads="1"/>
        </xdr:cNvSpPr>
      </xdr:nvSpPr>
      <xdr:spPr bwMode="auto">
        <a:xfrm>
          <a:off x="7343775" y="225837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46" name="Text Box 2">
          <a:extLst>
            <a:ext uri="{FF2B5EF4-FFF2-40B4-BE49-F238E27FC236}">
              <a16:creationId xmlns:a16="http://schemas.microsoft.com/office/drawing/2014/main" id="{5DB30AF3-544E-412B-87BB-6CC9B6D57B07}"/>
            </a:ext>
          </a:extLst>
        </xdr:cNvPr>
        <xdr:cNvSpPr txBox="1">
          <a:spLocks noChangeArrowheads="1"/>
        </xdr:cNvSpPr>
      </xdr:nvSpPr>
      <xdr:spPr bwMode="auto">
        <a:xfrm>
          <a:off x="7343775" y="225837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47" name="Text Box 3">
          <a:extLst>
            <a:ext uri="{FF2B5EF4-FFF2-40B4-BE49-F238E27FC236}">
              <a16:creationId xmlns:a16="http://schemas.microsoft.com/office/drawing/2014/main" id="{59E01B65-CA33-4F5B-9901-60D2B39EFD4D}"/>
            </a:ext>
          </a:extLst>
        </xdr:cNvPr>
        <xdr:cNvSpPr txBox="1">
          <a:spLocks noChangeArrowheads="1"/>
        </xdr:cNvSpPr>
      </xdr:nvSpPr>
      <xdr:spPr bwMode="auto">
        <a:xfrm>
          <a:off x="7343775" y="225837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8" name="Text Box 2">
          <a:extLst>
            <a:ext uri="{FF2B5EF4-FFF2-40B4-BE49-F238E27FC236}">
              <a16:creationId xmlns:a16="http://schemas.microsoft.com/office/drawing/2014/main" id="{9531B2B5-2C06-4B7F-962E-2D9B69671AF3}"/>
            </a:ext>
          </a:extLst>
        </xdr:cNvPr>
        <xdr:cNvSpPr txBox="1">
          <a:spLocks noChangeArrowheads="1"/>
        </xdr:cNvSpPr>
      </xdr:nvSpPr>
      <xdr:spPr bwMode="auto">
        <a:xfrm>
          <a:off x="7343775" y="225837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49" name="Text Box 3">
          <a:extLst>
            <a:ext uri="{FF2B5EF4-FFF2-40B4-BE49-F238E27FC236}">
              <a16:creationId xmlns:a16="http://schemas.microsoft.com/office/drawing/2014/main" id="{49820082-BD37-49A5-9C15-C33F38E935AF}"/>
            </a:ext>
          </a:extLst>
        </xdr:cNvPr>
        <xdr:cNvSpPr txBox="1">
          <a:spLocks noChangeArrowheads="1"/>
        </xdr:cNvSpPr>
      </xdr:nvSpPr>
      <xdr:spPr bwMode="auto">
        <a:xfrm>
          <a:off x="7343775" y="225837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0" name="Text Box 2">
          <a:extLst>
            <a:ext uri="{FF2B5EF4-FFF2-40B4-BE49-F238E27FC236}">
              <a16:creationId xmlns:a16="http://schemas.microsoft.com/office/drawing/2014/main" id="{50DA13ED-8984-44D5-98DA-9A286C6C6B79}"/>
            </a:ext>
          </a:extLst>
        </xdr:cNvPr>
        <xdr:cNvSpPr txBox="1">
          <a:spLocks noChangeArrowheads="1"/>
        </xdr:cNvSpPr>
      </xdr:nvSpPr>
      <xdr:spPr bwMode="auto">
        <a:xfrm>
          <a:off x="7343775" y="277463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1" name="Text Box 3">
          <a:extLst>
            <a:ext uri="{FF2B5EF4-FFF2-40B4-BE49-F238E27FC236}">
              <a16:creationId xmlns:a16="http://schemas.microsoft.com/office/drawing/2014/main" id="{B61257C4-D8A4-48A2-AE88-5B61D917EAFD}"/>
            </a:ext>
          </a:extLst>
        </xdr:cNvPr>
        <xdr:cNvSpPr txBox="1">
          <a:spLocks noChangeArrowheads="1"/>
        </xdr:cNvSpPr>
      </xdr:nvSpPr>
      <xdr:spPr bwMode="auto">
        <a:xfrm>
          <a:off x="7343775" y="277463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52" name="Text Box 2">
          <a:extLst>
            <a:ext uri="{FF2B5EF4-FFF2-40B4-BE49-F238E27FC236}">
              <a16:creationId xmlns:a16="http://schemas.microsoft.com/office/drawing/2014/main" id="{B47B0E18-EDB9-4D84-AF03-ADE4615D1ED4}"/>
            </a:ext>
          </a:extLst>
        </xdr:cNvPr>
        <xdr:cNvSpPr txBox="1">
          <a:spLocks noChangeArrowheads="1"/>
        </xdr:cNvSpPr>
      </xdr:nvSpPr>
      <xdr:spPr bwMode="auto">
        <a:xfrm>
          <a:off x="7343775" y="29365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53" name="Text Box 3">
          <a:extLst>
            <a:ext uri="{FF2B5EF4-FFF2-40B4-BE49-F238E27FC236}">
              <a16:creationId xmlns:a16="http://schemas.microsoft.com/office/drawing/2014/main" id="{71A19285-E327-43D1-BBD6-DE074C1419F7}"/>
            </a:ext>
          </a:extLst>
        </xdr:cNvPr>
        <xdr:cNvSpPr txBox="1">
          <a:spLocks noChangeArrowheads="1"/>
        </xdr:cNvSpPr>
      </xdr:nvSpPr>
      <xdr:spPr bwMode="auto">
        <a:xfrm>
          <a:off x="7343775" y="293655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4" name="Text Box 2">
          <a:extLst>
            <a:ext uri="{FF2B5EF4-FFF2-40B4-BE49-F238E27FC236}">
              <a16:creationId xmlns:a16="http://schemas.microsoft.com/office/drawing/2014/main" id="{E449C592-805D-407C-8331-24023C519537}"/>
            </a:ext>
          </a:extLst>
        </xdr:cNvPr>
        <xdr:cNvSpPr txBox="1">
          <a:spLocks noChangeArrowheads="1"/>
        </xdr:cNvSpPr>
      </xdr:nvSpPr>
      <xdr:spPr bwMode="auto">
        <a:xfrm>
          <a:off x="7343775" y="303371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5" name="Text Box 3">
          <a:extLst>
            <a:ext uri="{FF2B5EF4-FFF2-40B4-BE49-F238E27FC236}">
              <a16:creationId xmlns:a16="http://schemas.microsoft.com/office/drawing/2014/main" id="{1C35EEC3-9A87-41F9-9652-24BAA5C94426}"/>
            </a:ext>
          </a:extLst>
        </xdr:cNvPr>
        <xdr:cNvSpPr txBox="1">
          <a:spLocks noChangeArrowheads="1"/>
        </xdr:cNvSpPr>
      </xdr:nvSpPr>
      <xdr:spPr bwMode="auto">
        <a:xfrm>
          <a:off x="7343775" y="303371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56" name="Text Box 2">
          <a:extLst>
            <a:ext uri="{FF2B5EF4-FFF2-40B4-BE49-F238E27FC236}">
              <a16:creationId xmlns:a16="http://schemas.microsoft.com/office/drawing/2014/main" id="{1E4F987A-8E61-4C76-947D-ABEB0F100E60}"/>
            </a:ext>
          </a:extLst>
        </xdr:cNvPr>
        <xdr:cNvSpPr txBox="1">
          <a:spLocks noChangeArrowheads="1"/>
        </xdr:cNvSpPr>
      </xdr:nvSpPr>
      <xdr:spPr bwMode="auto">
        <a:xfrm>
          <a:off x="7343775" y="311277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57" name="Text Box 3">
          <a:extLst>
            <a:ext uri="{FF2B5EF4-FFF2-40B4-BE49-F238E27FC236}">
              <a16:creationId xmlns:a16="http://schemas.microsoft.com/office/drawing/2014/main" id="{FFEFC172-3DA3-4E56-9BE0-0D33243DE0A7}"/>
            </a:ext>
          </a:extLst>
        </xdr:cNvPr>
        <xdr:cNvSpPr txBox="1">
          <a:spLocks noChangeArrowheads="1"/>
        </xdr:cNvSpPr>
      </xdr:nvSpPr>
      <xdr:spPr bwMode="auto">
        <a:xfrm>
          <a:off x="7343775" y="311277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8" name="Text Box 2">
          <a:extLst>
            <a:ext uri="{FF2B5EF4-FFF2-40B4-BE49-F238E27FC236}">
              <a16:creationId xmlns:a16="http://schemas.microsoft.com/office/drawing/2014/main" id="{88C0D69A-58BA-4038-864D-FACE43AE37E1}"/>
            </a:ext>
          </a:extLst>
        </xdr:cNvPr>
        <xdr:cNvSpPr txBox="1">
          <a:spLocks noChangeArrowheads="1"/>
        </xdr:cNvSpPr>
      </xdr:nvSpPr>
      <xdr:spPr bwMode="auto">
        <a:xfrm>
          <a:off x="7343775" y="316706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59" name="Text Box 3">
          <a:extLst>
            <a:ext uri="{FF2B5EF4-FFF2-40B4-BE49-F238E27FC236}">
              <a16:creationId xmlns:a16="http://schemas.microsoft.com/office/drawing/2014/main" id="{E9ABEAA2-C74A-447D-91E4-DB27C66A0895}"/>
            </a:ext>
          </a:extLst>
        </xdr:cNvPr>
        <xdr:cNvSpPr txBox="1">
          <a:spLocks noChangeArrowheads="1"/>
        </xdr:cNvSpPr>
      </xdr:nvSpPr>
      <xdr:spPr bwMode="auto">
        <a:xfrm>
          <a:off x="7343775" y="316706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0" name="Text Box 2">
          <a:extLst>
            <a:ext uri="{FF2B5EF4-FFF2-40B4-BE49-F238E27FC236}">
              <a16:creationId xmlns:a16="http://schemas.microsoft.com/office/drawing/2014/main" id="{3C6BF9B8-8A48-40A5-929D-0E574B44FC86}"/>
            </a:ext>
          </a:extLst>
        </xdr:cNvPr>
        <xdr:cNvSpPr txBox="1">
          <a:spLocks noChangeArrowheads="1"/>
        </xdr:cNvSpPr>
      </xdr:nvSpPr>
      <xdr:spPr bwMode="auto">
        <a:xfrm>
          <a:off x="7343775" y="31670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1" name="Text Box 3">
          <a:extLst>
            <a:ext uri="{FF2B5EF4-FFF2-40B4-BE49-F238E27FC236}">
              <a16:creationId xmlns:a16="http://schemas.microsoft.com/office/drawing/2014/main" id="{10667A5A-87F5-4049-9FCD-BA132D113858}"/>
            </a:ext>
          </a:extLst>
        </xdr:cNvPr>
        <xdr:cNvSpPr txBox="1">
          <a:spLocks noChangeArrowheads="1"/>
        </xdr:cNvSpPr>
      </xdr:nvSpPr>
      <xdr:spPr bwMode="auto">
        <a:xfrm>
          <a:off x="7343775" y="31670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62" name="Text Box 2">
          <a:extLst>
            <a:ext uri="{FF2B5EF4-FFF2-40B4-BE49-F238E27FC236}">
              <a16:creationId xmlns:a16="http://schemas.microsoft.com/office/drawing/2014/main" id="{C05ED160-FB79-44E4-8940-835D0A8189BB}"/>
            </a:ext>
          </a:extLst>
        </xdr:cNvPr>
        <xdr:cNvSpPr txBox="1">
          <a:spLocks noChangeArrowheads="1"/>
        </xdr:cNvSpPr>
      </xdr:nvSpPr>
      <xdr:spPr bwMode="auto">
        <a:xfrm>
          <a:off x="7343775" y="32642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63" name="Text Box 3">
          <a:extLst>
            <a:ext uri="{FF2B5EF4-FFF2-40B4-BE49-F238E27FC236}">
              <a16:creationId xmlns:a16="http://schemas.microsoft.com/office/drawing/2014/main" id="{150024AB-8D2E-493B-9BA9-79DF18D9A730}"/>
            </a:ext>
          </a:extLst>
        </xdr:cNvPr>
        <xdr:cNvSpPr txBox="1">
          <a:spLocks noChangeArrowheads="1"/>
        </xdr:cNvSpPr>
      </xdr:nvSpPr>
      <xdr:spPr bwMode="auto">
        <a:xfrm>
          <a:off x="7343775" y="32642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4" name="Text Box 2">
          <a:extLst>
            <a:ext uri="{FF2B5EF4-FFF2-40B4-BE49-F238E27FC236}">
              <a16:creationId xmlns:a16="http://schemas.microsoft.com/office/drawing/2014/main" id="{C923A896-61A3-474F-839F-FE44FA173AA3}"/>
            </a:ext>
          </a:extLst>
        </xdr:cNvPr>
        <xdr:cNvSpPr txBox="1">
          <a:spLocks noChangeArrowheads="1"/>
        </xdr:cNvSpPr>
      </xdr:nvSpPr>
      <xdr:spPr bwMode="auto">
        <a:xfrm>
          <a:off x="7343775" y="331374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5" name="Text Box 3">
          <a:extLst>
            <a:ext uri="{FF2B5EF4-FFF2-40B4-BE49-F238E27FC236}">
              <a16:creationId xmlns:a16="http://schemas.microsoft.com/office/drawing/2014/main" id="{1563BB0F-770D-485A-916E-0BEA25A71631}"/>
            </a:ext>
          </a:extLst>
        </xdr:cNvPr>
        <xdr:cNvSpPr txBox="1">
          <a:spLocks noChangeArrowheads="1"/>
        </xdr:cNvSpPr>
      </xdr:nvSpPr>
      <xdr:spPr bwMode="auto">
        <a:xfrm>
          <a:off x="7343775" y="331374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66" name="Text Box 2">
          <a:extLst>
            <a:ext uri="{FF2B5EF4-FFF2-40B4-BE49-F238E27FC236}">
              <a16:creationId xmlns:a16="http://schemas.microsoft.com/office/drawing/2014/main" id="{0E9442FA-D6F5-4F29-A4A2-40F429800597}"/>
            </a:ext>
          </a:extLst>
        </xdr:cNvPr>
        <xdr:cNvSpPr txBox="1">
          <a:spLocks noChangeArrowheads="1"/>
        </xdr:cNvSpPr>
      </xdr:nvSpPr>
      <xdr:spPr bwMode="auto">
        <a:xfrm>
          <a:off x="7343775" y="33651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67" name="Text Box 3">
          <a:extLst>
            <a:ext uri="{FF2B5EF4-FFF2-40B4-BE49-F238E27FC236}">
              <a16:creationId xmlns:a16="http://schemas.microsoft.com/office/drawing/2014/main" id="{3D43997B-795F-4329-881F-41365BEA616A}"/>
            </a:ext>
          </a:extLst>
        </xdr:cNvPr>
        <xdr:cNvSpPr txBox="1">
          <a:spLocks noChangeArrowheads="1"/>
        </xdr:cNvSpPr>
      </xdr:nvSpPr>
      <xdr:spPr bwMode="auto">
        <a:xfrm>
          <a:off x="7343775" y="33651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8" name="Text Box 2">
          <a:extLst>
            <a:ext uri="{FF2B5EF4-FFF2-40B4-BE49-F238E27FC236}">
              <a16:creationId xmlns:a16="http://schemas.microsoft.com/office/drawing/2014/main" id="{378A52D5-FB4A-4F48-A820-80FA6E135727}"/>
            </a:ext>
          </a:extLst>
        </xdr:cNvPr>
        <xdr:cNvSpPr txBox="1">
          <a:spLocks noChangeArrowheads="1"/>
        </xdr:cNvSpPr>
      </xdr:nvSpPr>
      <xdr:spPr bwMode="auto">
        <a:xfrm>
          <a:off x="7343775" y="340233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69" name="Text Box 3">
          <a:extLst>
            <a:ext uri="{FF2B5EF4-FFF2-40B4-BE49-F238E27FC236}">
              <a16:creationId xmlns:a16="http://schemas.microsoft.com/office/drawing/2014/main" id="{54DCBBB3-B437-4B7B-BF43-19F6037AC6C1}"/>
            </a:ext>
          </a:extLst>
        </xdr:cNvPr>
        <xdr:cNvSpPr txBox="1">
          <a:spLocks noChangeArrowheads="1"/>
        </xdr:cNvSpPr>
      </xdr:nvSpPr>
      <xdr:spPr bwMode="auto">
        <a:xfrm>
          <a:off x="7343775" y="340233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0" name="Text Box 2">
          <a:extLst>
            <a:ext uri="{FF2B5EF4-FFF2-40B4-BE49-F238E27FC236}">
              <a16:creationId xmlns:a16="http://schemas.microsoft.com/office/drawing/2014/main" id="{934D6ED4-593C-4D17-BE3E-092D7D1E211A}"/>
            </a:ext>
          </a:extLst>
        </xdr:cNvPr>
        <xdr:cNvSpPr txBox="1">
          <a:spLocks noChangeArrowheads="1"/>
        </xdr:cNvSpPr>
      </xdr:nvSpPr>
      <xdr:spPr bwMode="auto">
        <a:xfrm>
          <a:off x="7343775" y="344995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1" name="Text Box 3">
          <a:extLst>
            <a:ext uri="{FF2B5EF4-FFF2-40B4-BE49-F238E27FC236}">
              <a16:creationId xmlns:a16="http://schemas.microsoft.com/office/drawing/2014/main" id="{F5FD49A1-DC3A-4394-8F84-FE483EBB9952}"/>
            </a:ext>
          </a:extLst>
        </xdr:cNvPr>
        <xdr:cNvSpPr txBox="1">
          <a:spLocks noChangeArrowheads="1"/>
        </xdr:cNvSpPr>
      </xdr:nvSpPr>
      <xdr:spPr bwMode="auto">
        <a:xfrm>
          <a:off x="7343775" y="344995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72" name="Text Box 2">
          <a:extLst>
            <a:ext uri="{FF2B5EF4-FFF2-40B4-BE49-F238E27FC236}">
              <a16:creationId xmlns:a16="http://schemas.microsoft.com/office/drawing/2014/main" id="{79D31930-EFF4-45C1-A97D-99A41EF79497}"/>
            </a:ext>
          </a:extLst>
        </xdr:cNvPr>
        <xdr:cNvSpPr txBox="1">
          <a:spLocks noChangeArrowheads="1"/>
        </xdr:cNvSpPr>
      </xdr:nvSpPr>
      <xdr:spPr bwMode="auto">
        <a:xfrm>
          <a:off x="7343775" y="344995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73" name="Text Box 3">
          <a:extLst>
            <a:ext uri="{FF2B5EF4-FFF2-40B4-BE49-F238E27FC236}">
              <a16:creationId xmlns:a16="http://schemas.microsoft.com/office/drawing/2014/main" id="{740D169D-AC71-460C-BA96-8A4A31B6FC90}"/>
            </a:ext>
          </a:extLst>
        </xdr:cNvPr>
        <xdr:cNvSpPr txBox="1">
          <a:spLocks noChangeArrowheads="1"/>
        </xdr:cNvSpPr>
      </xdr:nvSpPr>
      <xdr:spPr bwMode="auto">
        <a:xfrm>
          <a:off x="7343775" y="344995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4" name="Text Box 2">
          <a:extLst>
            <a:ext uri="{FF2B5EF4-FFF2-40B4-BE49-F238E27FC236}">
              <a16:creationId xmlns:a16="http://schemas.microsoft.com/office/drawing/2014/main" id="{FE565D3D-E62E-460B-8A32-FC1A5A73FFBD}"/>
            </a:ext>
          </a:extLst>
        </xdr:cNvPr>
        <xdr:cNvSpPr txBox="1">
          <a:spLocks noChangeArrowheads="1"/>
        </xdr:cNvSpPr>
      </xdr:nvSpPr>
      <xdr:spPr bwMode="auto">
        <a:xfrm>
          <a:off x="7343775" y="35080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5" name="Text Box 3">
          <a:extLst>
            <a:ext uri="{FF2B5EF4-FFF2-40B4-BE49-F238E27FC236}">
              <a16:creationId xmlns:a16="http://schemas.microsoft.com/office/drawing/2014/main" id="{F8005259-34B8-4275-A827-8C932E95B186}"/>
            </a:ext>
          </a:extLst>
        </xdr:cNvPr>
        <xdr:cNvSpPr txBox="1">
          <a:spLocks noChangeArrowheads="1"/>
        </xdr:cNvSpPr>
      </xdr:nvSpPr>
      <xdr:spPr bwMode="auto">
        <a:xfrm>
          <a:off x="7343775" y="35080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76" name="Text Box 2">
          <a:extLst>
            <a:ext uri="{FF2B5EF4-FFF2-40B4-BE49-F238E27FC236}">
              <a16:creationId xmlns:a16="http://schemas.microsoft.com/office/drawing/2014/main" id="{FEC5B277-B3F4-42E3-A751-693557EAA889}"/>
            </a:ext>
          </a:extLst>
        </xdr:cNvPr>
        <xdr:cNvSpPr txBox="1">
          <a:spLocks noChangeArrowheads="1"/>
        </xdr:cNvSpPr>
      </xdr:nvSpPr>
      <xdr:spPr bwMode="auto">
        <a:xfrm>
          <a:off x="7343775" y="359568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77" name="Text Box 3">
          <a:extLst>
            <a:ext uri="{FF2B5EF4-FFF2-40B4-BE49-F238E27FC236}">
              <a16:creationId xmlns:a16="http://schemas.microsoft.com/office/drawing/2014/main" id="{B63B1C0B-545F-4263-A1E5-6DF554D8873B}"/>
            </a:ext>
          </a:extLst>
        </xdr:cNvPr>
        <xdr:cNvSpPr txBox="1">
          <a:spLocks noChangeArrowheads="1"/>
        </xdr:cNvSpPr>
      </xdr:nvSpPr>
      <xdr:spPr bwMode="auto">
        <a:xfrm>
          <a:off x="7343775" y="359568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8" name="Text Box 2">
          <a:extLst>
            <a:ext uri="{FF2B5EF4-FFF2-40B4-BE49-F238E27FC236}">
              <a16:creationId xmlns:a16="http://schemas.microsoft.com/office/drawing/2014/main" id="{8909A67B-7929-40D4-8614-CD15ED1DD4EF}"/>
            </a:ext>
          </a:extLst>
        </xdr:cNvPr>
        <xdr:cNvSpPr txBox="1">
          <a:spLocks noChangeArrowheads="1"/>
        </xdr:cNvSpPr>
      </xdr:nvSpPr>
      <xdr:spPr bwMode="auto">
        <a:xfrm>
          <a:off x="7343775" y="364426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79" name="Text Box 3">
          <a:extLst>
            <a:ext uri="{FF2B5EF4-FFF2-40B4-BE49-F238E27FC236}">
              <a16:creationId xmlns:a16="http://schemas.microsoft.com/office/drawing/2014/main" id="{AA414E31-5ABB-49C2-BF23-C2AE792EBA7D}"/>
            </a:ext>
          </a:extLst>
        </xdr:cNvPr>
        <xdr:cNvSpPr txBox="1">
          <a:spLocks noChangeArrowheads="1"/>
        </xdr:cNvSpPr>
      </xdr:nvSpPr>
      <xdr:spPr bwMode="auto">
        <a:xfrm>
          <a:off x="7343775" y="364426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0" name="Text Box 2">
          <a:extLst>
            <a:ext uri="{FF2B5EF4-FFF2-40B4-BE49-F238E27FC236}">
              <a16:creationId xmlns:a16="http://schemas.microsoft.com/office/drawing/2014/main" id="{25447B58-E91E-4F8D-ACA8-83EB67FBF19D}"/>
            </a:ext>
          </a:extLst>
        </xdr:cNvPr>
        <xdr:cNvSpPr txBox="1">
          <a:spLocks noChangeArrowheads="1"/>
        </xdr:cNvSpPr>
      </xdr:nvSpPr>
      <xdr:spPr bwMode="auto">
        <a:xfrm>
          <a:off x="7343775" y="364426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1" name="Text Box 3">
          <a:extLst>
            <a:ext uri="{FF2B5EF4-FFF2-40B4-BE49-F238E27FC236}">
              <a16:creationId xmlns:a16="http://schemas.microsoft.com/office/drawing/2014/main" id="{5A33D05C-7276-415C-8ECE-D4E0B386FDD1}"/>
            </a:ext>
          </a:extLst>
        </xdr:cNvPr>
        <xdr:cNvSpPr txBox="1">
          <a:spLocks noChangeArrowheads="1"/>
        </xdr:cNvSpPr>
      </xdr:nvSpPr>
      <xdr:spPr bwMode="auto">
        <a:xfrm>
          <a:off x="7343775" y="364426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82" name="Text Box 2">
          <a:extLst>
            <a:ext uri="{FF2B5EF4-FFF2-40B4-BE49-F238E27FC236}">
              <a16:creationId xmlns:a16="http://schemas.microsoft.com/office/drawing/2014/main" id="{F3B200FD-2245-4DF0-9044-0DFF719AB0F8}"/>
            </a:ext>
          </a:extLst>
        </xdr:cNvPr>
        <xdr:cNvSpPr txBox="1">
          <a:spLocks noChangeArrowheads="1"/>
        </xdr:cNvSpPr>
      </xdr:nvSpPr>
      <xdr:spPr bwMode="auto">
        <a:xfrm>
          <a:off x="7343775" y="370236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83" name="Text Box 3">
          <a:extLst>
            <a:ext uri="{FF2B5EF4-FFF2-40B4-BE49-F238E27FC236}">
              <a16:creationId xmlns:a16="http://schemas.microsoft.com/office/drawing/2014/main" id="{657BC7E6-550A-4DFF-8690-0750F938D37A}"/>
            </a:ext>
          </a:extLst>
        </xdr:cNvPr>
        <xdr:cNvSpPr txBox="1">
          <a:spLocks noChangeArrowheads="1"/>
        </xdr:cNvSpPr>
      </xdr:nvSpPr>
      <xdr:spPr bwMode="auto">
        <a:xfrm>
          <a:off x="7343775" y="370236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4" name="Text Box 2">
          <a:extLst>
            <a:ext uri="{FF2B5EF4-FFF2-40B4-BE49-F238E27FC236}">
              <a16:creationId xmlns:a16="http://schemas.microsoft.com/office/drawing/2014/main" id="{A106D9FB-9BAF-4C23-9A7C-1C3BC869CA9E}"/>
            </a:ext>
          </a:extLst>
        </xdr:cNvPr>
        <xdr:cNvSpPr txBox="1">
          <a:spLocks noChangeArrowheads="1"/>
        </xdr:cNvSpPr>
      </xdr:nvSpPr>
      <xdr:spPr bwMode="auto">
        <a:xfrm>
          <a:off x="7343775" y="394049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5" name="Text Box 3">
          <a:extLst>
            <a:ext uri="{FF2B5EF4-FFF2-40B4-BE49-F238E27FC236}">
              <a16:creationId xmlns:a16="http://schemas.microsoft.com/office/drawing/2014/main" id="{F1E21445-A45A-4658-81E8-1AFE4F67D4EB}"/>
            </a:ext>
          </a:extLst>
        </xdr:cNvPr>
        <xdr:cNvSpPr txBox="1">
          <a:spLocks noChangeArrowheads="1"/>
        </xdr:cNvSpPr>
      </xdr:nvSpPr>
      <xdr:spPr bwMode="auto">
        <a:xfrm>
          <a:off x="7343775" y="394049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86" name="Text Box 2">
          <a:extLst>
            <a:ext uri="{FF2B5EF4-FFF2-40B4-BE49-F238E27FC236}">
              <a16:creationId xmlns:a16="http://schemas.microsoft.com/office/drawing/2014/main" id="{FCC6FB57-83FB-4F43-844F-544BF70E2944}"/>
            </a:ext>
          </a:extLst>
        </xdr:cNvPr>
        <xdr:cNvSpPr txBox="1">
          <a:spLocks noChangeArrowheads="1"/>
        </xdr:cNvSpPr>
      </xdr:nvSpPr>
      <xdr:spPr bwMode="auto">
        <a:xfrm>
          <a:off x="7343775" y="40128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87" name="Text Box 3">
          <a:extLst>
            <a:ext uri="{FF2B5EF4-FFF2-40B4-BE49-F238E27FC236}">
              <a16:creationId xmlns:a16="http://schemas.microsoft.com/office/drawing/2014/main" id="{18B1FABB-44DE-4290-8537-B9903436D93F}"/>
            </a:ext>
          </a:extLst>
        </xdr:cNvPr>
        <xdr:cNvSpPr txBox="1">
          <a:spLocks noChangeArrowheads="1"/>
        </xdr:cNvSpPr>
      </xdr:nvSpPr>
      <xdr:spPr bwMode="auto">
        <a:xfrm>
          <a:off x="7343775" y="40128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8" name="Text Box 2">
          <a:extLst>
            <a:ext uri="{FF2B5EF4-FFF2-40B4-BE49-F238E27FC236}">
              <a16:creationId xmlns:a16="http://schemas.microsoft.com/office/drawing/2014/main" id="{5858BBEF-7745-43B2-9708-6D7F72B39426}"/>
            </a:ext>
          </a:extLst>
        </xdr:cNvPr>
        <xdr:cNvSpPr txBox="1">
          <a:spLocks noChangeArrowheads="1"/>
        </xdr:cNvSpPr>
      </xdr:nvSpPr>
      <xdr:spPr bwMode="auto">
        <a:xfrm>
          <a:off x="7343775" y="401288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89" name="Text Box 3">
          <a:extLst>
            <a:ext uri="{FF2B5EF4-FFF2-40B4-BE49-F238E27FC236}">
              <a16:creationId xmlns:a16="http://schemas.microsoft.com/office/drawing/2014/main" id="{9E424A1C-33EA-4074-AD77-290AABED9C98}"/>
            </a:ext>
          </a:extLst>
        </xdr:cNvPr>
        <xdr:cNvSpPr txBox="1">
          <a:spLocks noChangeArrowheads="1"/>
        </xdr:cNvSpPr>
      </xdr:nvSpPr>
      <xdr:spPr bwMode="auto">
        <a:xfrm>
          <a:off x="7343775" y="401288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0" name="Text Box 2">
          <a:extLst>
            <a:ext uri="{FF2B5EF4-FFF2-40B4-BE49-F238E27FC236}">
              <a16:creationId xmlns:a16="http://schemas.microsoft.com/office/drawing/2014/main" id="{ECB84C22-B069-453F-A7E6-448308B4BA45}"/>
            </a:ext>
          </a:extLst>
        </xdr:cNvPr>
        <xdr:cNvSpPr txBox="1">
          <a:spLocks noChangeArrowheads="1"/>
        </xdr:cNvSpPr>
      </xdr:nvSpPr>
      <xdr:spPr bwMode="auto">
        <a:xfrm>
          <a:off x="7343775" y="406241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1" name="Text Box 3">
          <a:extLst>
            <a:ext uri="{FF2B5EF4-FFF2-40B4-BE49-F238E27FC236}">
              <a16:creationId xmlns:a16="http://schemas.microsoft.com/office/drawing/2014/main" id="{0515F5FE-E435-4DF2-8086-AABF94C149B0}"/>
            </a:ext>
          </a:extLst>
        </xdr:cNvPr>
        <xdr:cNvSpPr txBox="1">
          <a:spLocks noChangeArrowheads="1"/>
        </xdr:cNvSpPr>
      </xdr:nvSpPr>
      <xdr:spPr bwMode="auto">
        <a:xfrm>
          <a:off x="7343775" y="406241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92" name="Text Box 2">
          <a:extLst>
            <a:ext uri="{FF2B5EF4-FFF2-40B4-BE49-F238E27FC236}">
              <a16:creationId xmlns:a16="http://schemas.microsoft.com/office/drawing/2014/main" id="{045FD635-BED4-4C1F-B84C-349A962F625E}"/>
            </a:ext>
          </a:extLst>
        </xdr:cNvPr>
        <xdr:cNvSpPr txBox="1">
          <a:spLocks noChangeArrowheads="1"/>
        </xdr:cNvSpPr>
      </xdr:nvSpPr>
      <xdr:spPr bwMode="auto">
        <a:xfrm>
          <a:off x="7343775" y="418433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93" name="Text Box 3">
          <a:extLst>
            <a:ext uri="{FF2B5EF4-FFF2-40B4-BE49-F238E27FC236}">
              <a16:creationId xmlns:a16="http://schemas.microsoft.com/office/drawing/2014/main" id="{EFD796DF-FD53-4952-A070-C1CD53AE3CDC}"/>
            </a:ext>
          </a:extLst>
        </xdr:cNvPr>
        <xdr:cNvSpPr txBox="1">
          <a:spLocks noChangeArrowheads="1"/>
        </xdr:cNvSpPr>
      </xdr:nvSpPr>
      <xdr:spPr bwMode="auto">
        <a:xfrm>
          <a:off x="7343775" y="418433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4" name="Text Box 2">
          <a:extLst>
            <a:ext uri="{FF2B5EF4-FFF2-40B4-BE49-F238E27FC236}">
              <a16:creationId xmlns:a16="http://schemas.microsoft.com/office/drawing/2014/main" id="{51404801-C97C-44EB-ACD9-C64C20A9DBD5}"/>
            </a:ext>
          </a:extLst>
        </xdr:cNvPr>
        <xdr:cNvSpPr txBox="1">
          <a:spLocks noChangeArrowheads="1"/>
        </xdr:cNvSpPr>
      </xdr:nvSpPr>
      <xdr:spPr bwMode="auto">
        <a:xfrm>
          <a:off x="7343775" y="42367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5" name="Text Box 3">
          <a:extLst>
            <a:ext uri="{FF2B5EF4-FFF2-40B4-BE49-F238E27FC236}">
              <a16:creationId xmlns:a16="http://schemas.microsoft.com/office/drawing/2014/main" id="{A91D88E5-0D2E-4160-9FE3-DCC4B3D6AB14}"/>
            </a:ext>
          </a:extLst>
        </xdr:cNvPr>
        <xdr:cNvSpPr txBox="1">
          <a:spLocks noChangeArrowheads="1"/>
        </xdr:cNvSpPr>
      </xdr:nvSpPr>
      <xdr:spPr bwMode="auto">
        <a:xfrm>
          <a:off x="7343775" y="42367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96" name="Text Box 2">
          <a:extLst>
            <a:ext uri="{FF2B5EF4-FFF2-40B4-BE49-F238E27FC236}">
              <a16:creationId xmlns:a16="http://schemas.microsoft.com/office/drawing/2014/main" id="{C02AE7B0-9CBD-4F4F-B283-83ADBBAAFDDF}"/>
            </a:ext>
          </a:extLst>
        </xdr:cNvPr>
        <xdr:cNvSpPr txBox="1">
          <a:spLocks noChangeArrowheads="1"/>
        </xdr:cNvSpPr>
      </xdr:nvSpPr>
      <xdr:spPr bwMode="auto">
        <a:xfrm>
          <a:off x="7343775" y="423672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97" name="Text Box 3">
          <a:extLst>
            <a:ext uri="{FF2B5EF4-FFF2-40B4-BE49-F238E27FC236}">
              <a16:creationId xmlns:a16="http://schemas.microsoft.com/office/drawing/2014/main" id="{E9C671F3-6360-4F2D-9463-B40057ED9F95}"/>
            </a:ext>
          </a:extLst>
        </xdr:cNvPr>
        <xdr:cNvSpPr txBox="1">
          <a:spLocks noChangeArrowheads="1"/>
        </xdr:cNvSpPr>
      </xdr:nvSpPr>
      <xdr:spPr bwMode="auto">
        <a:xfrm>
          <a:off x="7343775" y="423672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8" name="Text Box 2">
          <a:extLst>
            <a:ext uri="{FF2B5EF4-FFF2-40B4-BE49-F238E27FC236}">
              <a16:creationId xmlns:a16="http://schemas.microsoft.com/office/drawing/2014/main" id="{26FF7B96-A404-4CC9-9552-D1D8023DBD3B}"/>
            </a:ext>
          </a:extLst>
        </xdr:cNvPr>
        <xdr:cNvSpPr txBox="1">
          <a:spLocks noChangeArrowheads="1"/>
        </xdr:cNvSpPr>
      </xdr:nvSpPr>
      <xdr:spPr bwMode="auto">
        <a:xfrm>
          <a:off x="7343775" y="429768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99" name="Text Box 3">
          <a:extLst>
            <a:ext uri="{FF2B5EF4-FFF2-40B4-BE49-F238E27FC236}">
              <a16:creationId xmlns:a16="http://schemas.microsoft.com/office/drawing/2014/main" id="{948247C2-3D67-4EF3-B42E-0444DE79160A}"/>
            </a:ext>
          </a:extLst>
        </xdr:cNvPr>
        <xdr:cNvSpPr txBox="1">
          <a:spLocks noChangeArrowheads="1"/>
        </xdr:cNvSpPr>
      </xdr:nvSpPr>
      <xdr:spPr bwMode="auto">
        <a:xfrm>
          <a:off x="7343775" y="429768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0" name="Text Box 2">
          <a:extLst>
            <a:ext uri="{FF2B5EF4-FFF2-40B4-BE49-F238E27FC236}">
              <a16:creationId xmlns:a16="http://schemas.microsoft.com/office/drawing/2014/main" id="{DEDE6E95-827B-4693-AC16-D1AA825E5E2D}"/>
            </a:ext>
          </a:extLst>
        </xdr:cNvPr>
        <xdr:cNvSpPr txBox="1">
          <a:spLocks noChangeArrowheads="1"/>
        </xdr:cNvSpPr>
      </xdr:nvSpPr>
      <xdr:spPr bwMode="auto">
        <a:xfrm>
          <a:off x="7343775" y="43795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1" name="Text Box 3">
          <a:extLst>
            <a:ext uri="{FF2B5EF4-FFF2-40B4-BE49-F238E27FC236}">
              <a16:creationId xmlns:a16="http://schemas.microsoft.com/office/drawing/2014/main" id="{B51F6BB7-A932-42C5-AE58-72C33B176A4E}"/>
            </a:ext>
          </a:extLst>
        </xdr:cNvPr>
        <xdr:cNvSpPr txBox="1">
          <a:spLocks noChangeArrowheads="1"/>
        </xdr:cNvSpPr>
      </xdr:nvSpPr>
      <xdr:spPr bwMode="auto">
        <a:xfrm>
          <a:off x="7343775" y="43795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02" name="Text Box 2">
          <a:extLst>
            <a:ext uri="{FF2B5EF4-FFF2-40B4-BE49-F238E27FC236}">
              <a16:creationId xmlns:a16="http://schemas.microsoft.com/office/drawing/2014/main" id="{19EA09A0-E382-48B4-A15E-4056596BBF67}"/>
            </a:ext>
          </a:extLst>
        </xdr:cNvPr>
        <xdr:cNvSpPr txBox="1">
          <a:spLocks noChangeArrowheads="1"/>
        </xdr:cNvSpPr>
      </xdr:nvSpPr>
      <xdr:spPr bwMode="auto">
        <a:xfrm>
          <a:off x="7343775" y="442341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03" name="Text Box 3">
          <a:extLst>
            <a:ext uri="{FF2B5EF4-FFF2-40B4-BE49-F238E27FC236}">
              <a16:creationId xmlns:a16="http://schemas.microsoft.com/office/drawing/2014/main" id="{03BFCD97-C501-4726-B484-B976ABA25786}"/>
            </a:ext>
          </a:extLst>
        </xdr:cNvPr>
        <xdr:cNvSpPr txBox="1">
          <a:spLocks noChangeArrowheads="1"/>
        </xdr:cNvSpPr>
      </xdr:nvSpPr>
      <xdr:spPr bwMode="auto">
        <a:xfrm>
          <a:off x="7343775" y="442341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4" name="Text Box 2">
          <a:extLst>
            <a:ext uri="{FF2B5EF4-FFF2-40B4-BE49-F238E27FC236}">
              <a16:creationId xmlns:a16="http://schemas.microsoft.com/office/drawing/2014/main" id="{37127003-B0F5-417B-BAA6-014EAB94EE59}"/>
            </a:ext>
          </a:extLst>
        </xdr:cNvPr>
        <xdr:cNvSpPr txBox="1">
          <a:spLocks noChangeArrowheads="1"/>
        </xdr:cNvSpPr>
      </xdr:nvSpPr>
      <xdr:spPr bwMode="auto">
        <a:xfrm>
          <a:off x="7343775" y="442341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5" name="Text Box 3">
          <a:extLst>
            <a:ext uri="{FF2B5EF4-FFF2-40B4-BE49-F238E27FC236}">
              <a16:creationId xmlns:a16="http://schemas.microsoft.com/office/drawing/2014/main" id="{FF6893C0-3338-424A-8530-5A57E36E632B}"/>
            </a:ext>
          </a:extLst>
        </xdr:cNvPr>
        <xdr:cNvSpPr txBox="1">
          <a:spLocks noChangeArrowheads="1"/>
        </xdr:cNvSpPr>
      </xdr:nvSpPr>
      <xdr:spPr bwMode="auto">
        <a:xfrm>
          <a:off x="7343775" y="442341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06" name="Text Box 2">
          <a:extLst>
            <a:ext uri="{FF2B5EF4-FFF2-40B4-BE49-F238E27FC236}">
              <a16:creationId xmlns:a16="http://schemas.microsoft.com/office/drawing/2014/main" id="{90435C24-7410-413B-81A0-AA06011A1328}"/>
            </a:ext>
          </a:extLst>
        </xdr:cNvPr>
        <xdr:cNvSpPr txBox="1">
          <a:spLocks noChangeArrowheads="1"/>
        </xdr:cNvSpPr>
      </xdr:nvSpPr>
      <xdr:spPr bwMode="auto">
        <a:xfrm>
          <a:off x="7343775" y="447389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07" name="Text Box 3">
          <a:extLst>
            <a:ext uri="{FF2B5EF4-FFF2-40B4-BE49-F238E27FC236}">
              <a16:creationId xmlns:a16="http://schemas.microsoft.com/office/drawing/2014/main" id="{D6EE8710-4F61-4BB7-9713-E1E6D7D4899F}"/>
            </a:ext>
          </a:extLst>
        </xdr:cNvPr>
        <xdr:cNvSpPr txBox="1">
          <a:spLocks noChangeArrowheads="1"/>
        </xdr:cNvSpPr>
      </xdr:nvSpPr>
      <xdr:spPr bwMode="auto">
        <a:xfrm>
          <a:off x="7343775" y="447389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8" name="Text Box 2">
          <a:extLst>
            <a:ext uri="{FF2B5EF4-FFF2-40B4-BE49-F238E27FC236}">
              <a16:creationId xmlns:a16="http://schemas.microsoft.com/office/drawing/2014/main" id="{5A2969B4-3C19-4EC7-9050-4D0306BBECD3}"/>
            </a:ext>
          </a:extLst>
        </xdr:cNvPr>
        <xdr:cNvSpPr txBox="1">
          <a:spLocks noChangeArrowheads="1"/>
        </xdr:cNvSpPr>
      </xdr:nvSpPr>
      <xdr:spPr bwMode="auto">
        <a:xfrm>
          <a:off x="7343775" y="450723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09" name="Text Box 3">
          <a:extLst>
            <a:ext uri="{FF2B5EF4-FFF2-40B4-BE49-F238E27FC236}">
              <a16:creationId xmlns:a16="http://schemas.microsoft.com/office/drawing/2014/main" id="{ED5FFD30-847B-4DC2-865F-580C057E9047}"/>
            </a:ext>
          </a:extLst>
        </xdr:cNvPr>
        <xdr:cNvSpPr txBox="1">
          <a:spLocks noChangeArrowheads="1"/>
        </xdr:cNvSpPr>
      </xdr:nvSpPr>
      <xdr:spPr bwMode="auto">
        <a:xfrm>
          <a:off x="7343775" y="450723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0" name="Text Box 2">
          <a:extLst>
            <a:ext uri="{FF2B5EF4-FFF2-40B4-BE49-F238E27FC236}">
              <a16:creationId xmlns:a16="http://schemas.microsoft.com/office/drawing/2014/main" id="{A97CFF62-4AF4-45B1-8C17-803246CCE758}"/>
            </a:ext>
          </a:extLst>
        </xdr:cNvPr>
        <xdr:cNvSpPr txBox="1">
          <a:spLocks noChangeArrowheads="1"/>
        </xdr:cNvSpPr>
      </xdr:nvSpPr>
      <xdr:spPr bwMode="auto">
        <a:xfrm>
          <a:off x="7343775" y="456247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1" name="Text Box 3">
          <a:extLst>
            <a:ext uri="{FF2B5EF4-FFF2-40B4-BE49-F238E27FC236}">
              <a16:creationId xmlns:a16="http://schemas.microsoft.com/office/drawing/2014/main" id="{166D27B1-C42C-4A46-9446-A2CCDFA79CE1}"/>
            </a:ext>
          </a:extLst>
        </xdr:cNvPr>
        <xdr:cNvSpPr txBox="1">
          <a:spLocks noChangeArrowheads="1"/>
        </xdr:cNvSpPr>
      </xdr:nvSpPr>
      <xdr:spPr bwMode="auto">
        <a:xfrm>
          <a:off x="7343775" y="456247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12" name="Text Box 2">
          <a:extLst>
            <a:ext uri="{FF2B5EF4-FFF2-40B4-BE49-F238E27FC236}">
              <a16:creationId xmlns:a16="http://schemas.microsoft.com/office/drawing/2014/main" id="{0F80C442-96DA-433A-B72D-6B88049F26C8}"/>
            </a:ext>
          </a:extLst>
        </xdr:cNvPr>
        <xdr:cNvSpPr txBox="1">
          <a:spLocks noChangeArrowheads="1"/>
        </xdr:cNvSpPr>
      </xdr:nvSpPr>
      <xdr:spPr bwMode="auto">
        <a:xfrm>
          <a:off x="7343775" y="46072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13" name="Text Box 3">
          <a:extLst>
            <a:ext uri="{FF2B5EF4-FFF2-40B4-BE49-F238E27FC236}">
              <a16:creationId xmlns:a16="http://schemas.microsoft.com/office/drawing/2014/main" id="{E57B2ED2-20FE-499E-A460-D9C266FAB1A3}"/>
            </a:ext>
          </a:extLst>
        </xdr:cNvPr>
        <xdr:cNvSpPr txBox="1">
          <a:spLocks noChangeArrowheads="1"/>
        </xdr:cNvSpPr>
      </xdr:nvSpPr>
      <xdr:spPr bwMode="auto">
        <a:xfrm>
          <a:off x="7343775" y="46072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4" name="Text Box 2">
          <a:extLst>
            <a:ext uri="{FF2B5EF4-FFF2-40B4-BE49-F238E27FC236}">
              <a16:creationId xmlns:a16="http://schemas.microsoft.com/office/drawing/2014/main" id="{E1060E81-EF46-4BF6-811A-FC9B74FA3CA0}"/>
            </a:ext>
          </a:extLst>
        </xdr:cNvPr>
        <xdr:cNvSpPr txBox="1">
          <a:spLocks noChangeArrowheads="1"/>
        </xdr:cNvSpPr>
      </xdr:nvSpPr>
      <xdr:spPr bwMode="auto">
        <a:xfrm>
          <a:off x="7343775" y="460724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5" name="Text Box 3">
          <a:extLst>
            <a:ext uri="{FF2B5EF4-FFF2-40B4-BE49-F238E27FC236}">
              <a16:creationId xmlns:a16="http://schemas.microsoft.com/office/drawing/2014/main" id="{2A2CA490-43C6-4371-9D39-E4B7F60642FA}"/>
            </a:ext>
          </a:extLst>
        </xdr:cNvPr>
        <xdr:cNvSpPr txBox="1">
          <a:spLocks noChangeArrowheads="1"/>
        </xdr:cNvSpPr>
      </xdr:nvSpPr>
      <xdr:spPr bwMode="auto">
        <a:xfrm>
          <a:off x="7343775" y="460724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16" name="Text Box 2">
          <a:extLst>
            <a:ext uri="{FF2B5EF4-FFF2-40B4-BE49-F238E27FC236}">
              <a16:creationId xmlns:a16="http://schemas.microsoft.com/office/drawing/2014/main" id="{234DC6AE-4DC7-4A9D-8AD8-954E16506A4C}"/>
            </a:ext>
          </a:extLst>
        </xdr:cNvPr>
        <xdr:cNvSpPr txBox="1">
          <a:spLocks noChangeArrowheads="1"/>
        </xdr:cNvSpPr>
      </xdr:nvSpPr>
      <xdr:spPr bwMode="auto">
        <a:xfrm>
          <a:off x="7343775" y="46072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17" name="Text Box 3">
          <a:extLst>
            <a:ext uri="{FF2B5EF4-FFF2-40B4-BE49-F238E27FC236}">
              <a16:creationId xmlns:a16="http://schemas.microsoft.com/office/drawing/2014/main" id="{AB83705E-BB46-499D-B749-0B8B0FFA3E0C}"/>
            </a:ext>
          </a:extLst>
        </xdr:cNvPr>
        <xdr:cNvSpPr txBox="1">
          <a:spLocks noChangeArrowheads="1"/>
        </xdr:cNvSpPr>
      </xdr:nvSpPr>
      <xdr:spPr bwMode="auto">
        <a:xfrm>
          <a:off x="7343775" y="46072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8" name="Text Box 2">
          <a:extLst>
            <a:ext uri="{FF2B5EF4-FFF2-40B4-BE49-F238E27FC236}">
              <a16:creationId xmlns:a16="http://schemas.microsoft.com/office/drawing/2014/main" id="{3C6538FD-3C87-4F74-A680-2F1BFCA95123}"/>
            </a:ext>
          </a:extLst>
        </xdr:cNvPr>
        <xdr:cNvSpPr txBox="1">
          <a:spLocks noChangeArrowheads="1"/>
        </xdr:cNvSpPr>
      </xdr:nvSpPr>
      <xdr:spPr bwMode="auto">
        <a:xfrm>
          <a:off x="7343775" y="472916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19" name="Text Box 3">
          <a:extLst>
            <a:ext uri="{FF2B5EF4-FFF2-40B4-BE49-F238E27FC236}">
              <a16:creationId xmlns:a16="http://schemas.microsoft.com/office/drawing/2014/main" id="{3DAC7550-D0C0-4D81-8ECE-DE48BDC12FDA}"/>
            </a:ext>
          </a:extLst>
        </xdr:cNvPr>
        <xdr:cNvSpPr txBox="1">
          <a:spLocks noChangeArrowheads="1"/>
        </xdr:cNvSpPr>
      </xdr:nvSpPr>
      <xdr:spPr bwMode="auto">
        <a:xfrm>
          <a:off x="7343775" y="472916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20" name="Text Box 2">
          <a:extLst>
            <a:ext uri="{FF2B5EF4-FFF2-40B4-BE49-F238E27FC236}">
              <a16:creationId xmlns:a16="http://schemas.microsoft.com/office/drawing/2014/main" id="{CCE2AEE3-E239-4CFA-AADD-10127B0794CB}"/>
            </a:ext>
          </a:extLst>
        </xdr:cNvPr>
        <xdr:cNvSpPr txBox="1">
          <a:spLocks noChangeArrowheads="1"/>
        </xdr:cNvSpPr>
      </xdr:nvSpPr>
      <xdr:spPr bwMode="auto">
        <a:xfrm>
          <a:off x="7343775" y="47291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21" name="Text Box 3">
          <a:extLst>
            <a:ext uri="{FF2B5EF4-FFF2-40B4-BE49-F238E27FC236}">
              <a16:creationId xmlns:a16="http://schemas.microsoft.com/office/drawing/2014/main" id="{12265C81-DB1D-4413-BAD5-69EA9ED5D441}"/>
            </a:ext>
          </a:extLst>
        </xdr:cNvPr>
        <xdr:cNvSpPr txBox="1">
          <a:spLocks noChangeArrowheads="1"/>
        </xdr:cNvSpPr>
      </xdr:nvSpPr>
      <xdr:spPr bwMode="auto">
        <a:xfrm>
          <a:off x="7343775" y="472916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22" name="Text Box 2">
          <a:extLst>
            <a:ext uri="{FF2B5EF4-FFF2-40B4-BE49-F238E27FC236}">
              <a16:creationId xmlns:a16="http://schemas.microsoft.com/office/drawing/2014/main" id="{E30983E5-799E-4690-B1F0-8005CE5D13F9}"/>
            </a:ext>
          </a:extLst>
        </xdr:cNvPr>
        <xdr:cNvSpPr txBox="1">
          <a:spLocks noChangeArrowheads="1"/>
        </xdr:cNvSpPr>
      </xdr:nvSpPr>
      <xdr:spPr bwMode="auto">
        <a:xfrm>
          <a:off x="7343775" y="47882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23" name="Text Box 3">
          <a:extLst>
            <a:ext uri="{FF2B5EF4-FFF2-40B4-BE49-F238E27FC236}">
              <a16:creationId xmlns:a16="http://schemas.microsoft.com/office/drawing/2014/main" id="{9EB7A9AE-E501-4DD9-8484-0A8792DE2237}"/>
            </a:ext>
          </a:extLst>
        </xdr:cNvPr>
        <xdr:cNvSpPr txBox="1">
          <a:spLocks noChangeArrowheads="1"/>
        </xdr:cNvSpPr>
      </xdr:nvSpPr>
      <xdr:spPr bwMode="auto">
        <a:xfrm>
          <a:off x="7343775" y="47882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24" name="Text Box 2">
          <a:extLst>
            <a:ext uri="{FF2B5EF4-FFF2-40B4-BE49-F238E27FC236}">
              <a16:creationId xmlns:a16="http://schemas.microsoft.com/office/drawing/2014/main" id="{4DCED05A-1432-4794-AFA2-984D21FE2694}"/>
            </a:ext>
          </a:extLst>
        </xdr:cNvPr>
        <xdr:cNvSpPr txBox="1">
          <a:spLocks noChangeArrowheads="1"/>
        </xdr:cNvSpPr>
      </xdr:nvSpPr>
      <xdr:spPr bwMode="auto">
        <a:xfrm>
          <a:off x="7343775" y="478821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25" name="Text Box 3">
          <a:extLst>
            <a:ext uri="{FF2B5EF4-FFF2-40B4-BE49-F238E27FC236}">
              <a16:creationId xmlns:a16="http://schemas.microsoft.com/office/drawing/2014/main" id="{F8623BA5-CB59-4EF4-89E4-FB46C16D55A6}"/>
            </a:ext>
          </a:extLst>
        </xdr:cNvPr>
        <xdr:cNvSpPr txBox="1">
          <a:spLocks noChangeArrowheads="1"/>
        </xdr:cNvSpPr>
      </xdr:nvSpPr>
      <xdr:spPr bwMode="auto">
        <a:xfrm>
          <a:off x="7343775" y="478821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6051"/>
    <xdr:sp macro="" textlink="">
      <xdr:nvSpPr>
        <xdr:cNvPr id="126" name="Text Box 2">
          <a:extLst>
            <a:ext uri="{FF2B5EF4-FFF2-40B4-BE49-F238E27FC236}">
              <a16:creationId xmlns:a16="http://schemas.microsoft.com/office/drawing/2014/main" id="{12C0DE15-55C8-430B-8083-3BA151B5C8C6}"/>
            </a:ext>
          </a:extLst>
        </xdr:cNvPr>
        <xdr:cNvSpPr txBox="1">
          <a:spLocks noChangeArrowheads="1"/>
        </xdr:cNvSpPr>
      </xdr:nvSpPr>
      <xdr:spPr bwMode="auto">
        <a:xfrm>
          <a:off x="7343775" y="48377475"/>
          <a:ext cx="104775" cy="146051"/>
        </a:xfrm>
        <a:prstGeom prst="rect">
          <a:avLst/>
        </a:prstGeom>
        <a:noFill/>
        <a:ln w="9525">
          <a:noFill/>
          <a:miter lim="800000"/>
          <a:headEnd/>
          <a:tailEnd/>
        </a:ln>
      </xdr:spPr>
    </xdr:sp>
    <xdr:clientData/>
  </xdr:oneCellAnchor>
  <xdr:oneCellAnchor>
    <xdr:from>
      <xdr:col>4</xdr:col>
      <xdr:colOff>0</xdr:colOff>
      <xdr:row>47</xdr:row>
      <xdr:rowOff>0</xdr:rowOff>
    </xdr:from>
    <xdr:ext cx="104775" cy="146051"/>
    <xdr:sp macro="" textlink="">
      <xdr:nvSpPr>
        <xdr:cNvPr id="127" name="Text Box 3">
          <a:extLst>
            <a:ext uri="{FF2B5EF4-FFF2-40B4-BE49-F238E27FC236}">
              <a16:creationId xmlns:a16="http://schemas.microsoft.com/office/drawing/2014/main" id="{459B9447-CB24-4885-89A0-0BDB8E944EBD}"/>
            </a:ext>
          </a:extLst>
        </xdr:cNvPr>
        <xdr:cNvSpPr txBox="1">
          <a:spLocks noChangeArrowheads="1"/>
        </xdr:cNvSpPr>
      </xdr:nvSpPr>
      <xdr:spPr bwMode="auto">
        <a:xfrm>
          <a:off x="7343775" y="48377475"/>
          <a:ext cx="104775" cy="146051"/>
        </a:xfrm>
        <a:prstGeom prst="rect">
          <a:avLst/>
        </a:prstGeom>
        <a:noFill/>
        <a:ln w="9525">
          <a:noFill/>
          <a:miter lim="800000"/>
          <a:headEnd/>
          <a:tailEnd/>
        </a:ln>
      </xdr:spPr>
    </xdr:sp>
    <xdr:clientData/>
  </xdr:oneCellAnchor>
  <xdr:oneCellAnchor>
    <xdr:from>
      <xdr:col>4</xdr:col>
      <xdr:colOff>0</xdr:colOff>
      <xdr:row>47</xdr:row>
      <xdr:rowOff>0</xdr:rowOff>
    </xdr:from>
    <xdr:ext cx="104775" cy="179821"/>
    <xdr:sp macro="" textlink="">
      <xdr:nvSpPr>
        <xdr:cNvPr id="128" name="Text Box 2">
          <a:extLst>
            <a:ext uri="{FF2B5EF4-FFF2-40B4-BE49-F238E27FC236}">
              <a16:creationId xmlns:a16="http://schemas.microsoft.com/office/drawing/2014/main" id="{4FD35620-8C61-441A-9593-1AEA1390E5E5}"/>
            </a:ext>
          </a:extLst>
        </xdr:cNvPr>
        <xdr:cNvSpPr txBox="1">
          <a:spLocks noChangeArrowheads="1"/>
        </xdr:cNvSpPr>
      </xdr:nvSpPr>
      <xdr:spPr bwMode="auto">
        <a:xfrm>
          <a:off x="7343775" y="48548925"/>
          <a:ext cx="104775" cy="179821"/>
        </a:xfrm>
        <a:prstGeom prst="rect">
          <a:avLst/>
        </a:prstGeom>
        <a:noFill/>
        <a:ln w="9525">
          <a:noFill/>
          <a:miter lim="800000"/>
          <a:headEnd/>
          <a:tailEnd/>
        </a:ln>
      </xdr:spPr>
    </xdr:sp>
    <xdr:clientData/>
  </xdr:oneCellAnchor>
  <xdr:oneCellAnchor>
    <xdr:from>
      <xdr:col>4</xdr:col>
      <xdr:colOff>0</xdr:colOff>
      <xdr:row>47</xdr:row>
      <xdr:rowOff>0</xdr:rowOff>
    </xdr:from>
    <xdr:ext cx="104775" cy="179821"/>
    <xdr:sp macro="" textlink="">
      <xdr:nvSpPr>
        <xdr:cNvPr id="129" name="Text Box 3">
          <a:extLst>
            <a:ext uri="{FF2B5EF4-FFF2-40B4-BE49-F238E27FC236}">
              <a16:creationId xmlns:a16="http://schemas.microsoft.com/office/drawing/2014/main" id="{F15EF8B0-1E37-4E85-A51E-840FAC31505D}"/>
            </a:ext>
          </a:extLst>
        </xdr:cNvPr>
        <xdr:cNvSpPr txBox="1">
          <a:spLocks noChangeArrowheads="1"/>
        </xdr:cNvSpPr>
      </xdr:nvSpPr>
      <xdr:spPr bwMode="auto">
        <a:xfrm>
          <a:off x="7343775" y="48548925"/>
          <a:ext cx="104775" cy="179821"/>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0" name="Text Box 2">
          <a:extLst>
            <a:ext uri="{FF2B5EF4-FFF2-40B4-BE49-F238E27FC236}">
              <a16:creationId xmlns:a16="http://schemas.microsoft.com/office/drawing/2014/main" id="{F97521DF-8A16-4093-B61B-2CDC93E0871C}"/>
            </a:ext>
          </a:extLst>
        </xdr:cNvPr>
        <xdr:cNvSpPr txBox="1">
          <a:spLocks noChangeArrowheads="1"/>
        </xdr:cNvSpPr>
      </xdr:nvSpPr>
      <xdr:spPr bwMode="auto">
        <a:xfrm>
          <a:off x="7343775" y="490728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1" name="Text Box 3">
          <a:extLst>
            <a:ext uri="{FF2B5EF4-FFF2-40B4-BE49-F238E27FC236}">
              <a16:creationId xmlns:a16="http://schemas.microsoft.com/office/drawing/2014/main" id="{20D4B5A5-3A2B-4A2A-B977-45F483AB83D4}"/>
            </a:ext>
          </a:extLst>
        </xdr:cNvPr>
        <xdr:cNvSpPr txBox="1">
          <a:spLocks noChangeArrowheads="1"/>
        </xdr:cNvSpPr>
      </xdr:nvSpPr>
      <xdr:spPr bwMode="auto">
        <a:xfrm>
          <a:off x="7343775" y="490728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32" name="Text Box 2">
          <a:extLst>
            <a:ext uri="{FF2B5EF4-FFF2-40B4-BE49-F238E27FC236}">
              <a16:creationId xmlns:a16="http://schemas.microsoft.com/office/drawing/2014/main" id="{8549DC3D-B0B2-4C5E-A30C-F6F350A54D6F}"/>
            </a:ext>
          </a:extLst>
        </xdr:cNvPr>
        <xdr:cNvSpPr txBox="1">
          <a:spLocks noChangeArrowheads="1"/>
        </xdr:cNvSpPr>
      </xdr:nvSpPr>
      <xdr:spPr bwMode="auto">
        <a:xfrm>
          <a:off x="7343775" y="490728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33" name="Text Box 3">
          <a:extLst>
            <a:ext uri="{FF2B5EF4-FFF2-40B4-BE49-F238E27FC236}">
              <a16:creationId xmlns:a16="http://schemas.microsoft.com/office/drawing/2014/main" id="{6BA902B5-B498-47E3-A437-8B843E2446D7}"/>
            </a:ext>
          </a:extLst>
        </xdr:cNvPr>
        <xdr:cNvSpPr txBox="1">
          <a:spLocks noChangeArrowheads="1"/>
        </xdr:cNvSpPr>
      </xdr:nvSpPr>
      <xdr:spPr bwMode="auto">
        <a:xfrm>
          <a:off x="7343775" y="490728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4" name="Text Box 2">
          <a:extLst>
            <a:ext uri="{FF2B5EF4-FFF2-40B4-BE49-F238E27FC236}">
              <a16:creationId xmlns:a16="http://schemas.microsoft.com/office/drawing/2014/main" id="{DA1E3C0E-60FD-4955-9C30-96E0C8EA8F82}"/>
            </a:ext>
          </a:extLst>
        </xdr:cNvPr>
        <xdr:cNvSpPr txBox="1">
          <a:spLocks noChangeArrowheads="1"/>
        </xdr:cNvSpPr>
      </xdr:nvSpPr>
      <xdr:spPr bwMode="auto">
        <a:xfrm>
          <a:off x="7343775" y="496633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5" name="Text Box 3">
          <a:extLst>
            <a:ext uri="{FF2B5EF4-FFF2-40B4-BE49-F238E27FC236}">
              <a16:creationId xmlns:a16="http://schemas.microsoft.com/office/drawing/2014/main" id="{E4D5DEB7-DA5D-46ED-A868-DF1118BDED61}"/>
            </a:ext>
          </a:extLst>
        </xdr:cNvPr>
        <xdr:cNvSpPr txBox="1">
          <a:spLocks noChangeArrowheads="1"/>
        </xdr:cNvSpPr>
      </xdr:nvSpPr>
      <xdr:spPr bwMode="auto">
        <a:xfrm>
          <a:off x="7343775" y="496633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36" name="Text Box 2">
          <a:extLst>
            <a:ext uri="{FF2B5EF4-FFF2-40B4-BE49-F238E27FC236}">
              <a16:creationId xmlns:a16="http://schemas.microsoft.com/office/drawing/2014/main" id="{C207B97E-4CCC-4042-8C37-BCF309FD0BC8}"/>
            </a:ext>
          </a:extLst>
        </xdr:cNvPr>
        <xdr:cNvSpPr txBox="1">
          <a:spLocks noChangeArrowheads="1"/>
        </xdr:cNvSpPr>
      </xdr:nvSpPr>
      <xdr:spPr bwMode="auto">
        <a:xfrm>
          <a:off x="7343775" y="512064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37" name="Text Box 3">
          <a:extLst>
            <a:ext uri="{FF2B5EF4-FFF2-40B4-BE49-F238E27FC236}">
              <a16:creationId xmlns:a16="http://schemas.microsoft.com/office/drawing/2014/main" id="{42348C3C-84FB-47DD-B653-6747663B1B36}"/>
            </a:ext>
          </a:extLst>
        </xdr:cNvPr>
        <xdr:cNvSpPr txBox="1">
          <a:spLocks noChangeArrowheads="1"/>
        </xdr:cNvSpPr>
      </xdr:nvSpPr>
      <xdr:spPr bwMode="auto">
        <a:xfrm>
          <a:off x="7343775" y="512064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8" name="Text Box 2">
          <a:extLst>
            <a:ext uri="{FF2B5EF4-FFF2-40B4-BE49-F238E27FC236}">
              <a16:creationId xmlns:a16="http://schemas.microsoft.com/office/drawing/2014/main" id="{CF5827C1-F278-4424-BBC0-14889CF660B0}"/>
            </a:ext>
          </a:extLst>
        </xdr:cNvPr>
        <xdr:cNvSpPr txBox="1">
          <a:spLocks noChangeArrowheads="1"/>
        </xdr:cNvSpPr>
      </xdr:nvSpPr>
      <xdr:spPr bwMode="auto">
        <a:xfrm>
          <a:off x="7343775" y="53797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39" name="Text Box 3">
          <a:extLst>
            <a:ext uri="{FF2B5EF4-FFF2-40B4-BE49-F238E27FC236}">
              <a16:creationId xmlns:a16="http://schemas.microsoft.com/office/drawing/2014/main" id="{465A2AFE-8C5A-403A-ABBE-5409F0C9B2D9}"/>
            </a:ext>
          </a:extLst>
        </xdr:cNvPr>
        <xdr:cNvSpPr txBox="1">
          <a:spLocks noChangeArrowheads="1"/>
        </xdr:cNvSpPr>
      </xdr:nvSpPr>
      <xdr:spPr bwMode="auto">
        <a:xfrm>
          <a:off x="7343775" y="537972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0" name="Text Box 2">
          <a:extLst>
            <a:ext uri="{FF2B5EF4-FFF2-40B4-BE49-F238E27FC236}">
              <a16:creationId xmlns:a16="http://schemas.microsoft.com/office/drawing/2014/main" id="{93198A1C-2E7F-486E-8BD6-3CA5610F83A3}"/>
            </a:ext>
          </a:extLst>
        </xdr:cNvPr>
        <xdr:cNvSpPr txBox="1">
          <a:spLocks noChangeArrowheads="1"/>
        </xdr:cNvSpPr>
      </xdr:nvSpPr>
      <xdr:spPr bwMode="auto">
        <a:xfrm>
          <a:off x="7343775" y="567309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1" name="Text Box 3">
          <a:extLst>
            <a:ext uri="{FF2B5EF4-FFF2-40B4-BE49-F238E27FC236}">
              <a16:creationId xmlns:a16="http://schemas.microsoft.com/office/drawing/2014/main" id="{BFFB768A-50E5-4B88-B647-60A63C871054}"/>
            </a:ext>
          </a:extLst>
        </xdr:cNvPr>
        <xdr:cNvSpPr txBox="1">
          <a:spLocks noChangeArrowheads="1"/>
        </xdr:cNvSpPr>
      </xdr:nvSpPr>
      <xdr:spPr bwMode="auto">
        <a:xfrm>
          <a:off x="7343775" y="567309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42" name="Text Box 2">
          <a:extLst>
            <a:ext uri="{FF2B5EF4-FFF2-40B4-BE49-F238E27FC236}">
              <a16:creationId xmlns:a16="http://schemas.microsoft.com/office/drawing/2014/main" id="{F946CDEB-55BB-45D1-A9FE-03F3D1840A27}"/>
            </a:ext>
          </a:extLst>
        </xdr:cNvPr>
        <xdr:cNvSpPr txBox="1">
          <a:spLocks noChangeArrowheads="1"/>
        </xdr:cNvSpPr>
      </xdr:nvSpPr>
      <xdr:spPr bwMode="auto">
        <a:xfrm>
          <a:off x="7343775" y="571690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43" name="Text Box 3">
          <a:extLst>
            <a:ext uri="{FF2B5EF4-FFF2-40B4-BE49-F238E27FC236}">
              <a16:creationId xmlns:a16="http://schemas.microsoft.com/office/drawing/2014/main" id="{5C905420-62C7-48CD-A48A-A5E1E1A5AB29}"/>
            </a:ext>
          </a:extLst>
        </xdr:cNvPr>
        <xdr:cNvSpPr txBox="1">
          <a:spLocks noChangeArrowheads="1"/>
        </xdr:cNvSpPr>
      </xdr:nvSpPr>
      <xdr:spPr bwMode="auto">
        <a:xfrm>
          <a:off x="7343775" y="571690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4" name="Text Box 2">
          <a:extLst>
            <a:ext uri="{FF2B5EF4-FFF2-40B4-BE49-F238E27FC236}">
              <a16:creationId xmlns:a16="http://schemas.microsoft.com/office/drawing/2014/main" id="{F09EF413-C4AD-436E-8AE2-9E696DE46029}"/>
            </a:ext>
          </a:extLst>
        </xdr:cNvPr>
        <xdr:cNvSpPr txBox="1">
          <a:spLocks noChangeArrowheads="1"/>
        </xdr:cNvSpPr>
      </xdr:nvSpPr>
      <xdr:spPr bwMode="auto">
        <a:xfrm>
          <a:off x="7343775" y="58273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5" name="Text Box 3">
          <a:extLst>
            <a:ext uri="{FF2B5EF4-FFF2-40B4-BE49-F238E27FC236}">
              <a16:creationId xmlns:a16="http://schemas.microsoft.com/office/drawing/2014/main" id="{CE84DC9F-E4AC-418B-9ED1-D579BCEAA1A7}"/>
            </a:ext>
          </a:extLst>
        </xdr:cNvPr>
        <xdr:cNvSpPr txBox="1">
          <a:spLocks noChangeArrowheads="1"/>
        </xdr:cNvSpPr>
      </xdr:nvSpPr>
      <xdr:spPr bwMode="auto">
        <a:xfrm>
          <a:off x="7343775" y="582739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46" name="Text Box 2">
          <a:extLst>
            <a:ext uri="{FF2B5EF4-FFF2-40B4-BE49-F238E27FC236}">
              <a16:creationId xmlns:a16="http://schemas.microsoft.com/office/drawing/2014/main" id="{A5E4C87D-EB03-4F4D-9BC4-E6AEE9DD3B86}"/>
            </a:ext>
          </a:extLst>
        </xdr:cNvPr>
        <xdr:cNvSpPr txBox="1">
          <a:spLocks noChangeArrowheads="1"/>
        </xdr:cNvSpPr>
      </xdr:nvSpPr>
      <xdr:spPr bwMode="auto">
        <a:xfrm>
          <a:off x="7343775" y="58797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47" name="Text Box 3">
          <a:extLst>
            <a:ext uri="{FF2B5EF4-FFF2-40B4-BE49-F238E27FC236}">
              <a16:creationId xmlns:a16="http://schemas.microsoft.com/office/drawing/2014/main" id="{DD49E904-173F-4264-9F1C-6EC3FB71FE54}"/>
            </a:ext>
          </a:extLst>
        </xdr:cNvPr>
        <xdr:cNvSpPr txBox="1">
          <a:spLocks noChangeArrowheads="1"/>
        </xdr:cNvSpPr>
      </xdr:nvSpPr>
      <xdr:spPr bwMode="auto">
        <a:xfrm>
          <a:off x="7343775" y="587978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8" name="Text Box 2">
          <a:extLst>
            <a:ext uri="{FF2B5EF4-FFF2-40B4-BE49-F238E27FC236}">
              <a16:creationId xmlns:a16="http://schemas.microsoft.com/office/drawing/2014/main" id="{04EEEA1C-2FB4-4120-B7BF-FAB5491706EA}"/>
            </a:ext>
          </a:extLst>
        </xdr:cNvPr>
        <xdr:cNvSpPr txBox="1">
          <a:spLocks noChangeArrowheads="1"/>
        </xdr:cNvSpPr>
      </xdr:nvSpPr>
      <xdr:spPr bwMode="auto">
        <a:xfrm>
          <a:off x="7343775" y="595693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49" name="Text Box 3">
          <a:extLst>
            <a:ext uri="{FF2B5EF4-FFF2-40B4-BE49-F238E27FC236}">
              <a16:creationId xmlns:a16="http://schemas.microsoft.com/office/drawing/2014/main" id="{C8748DD2-F794-4FE4-952D-6EF5EA56BE4C}"/>
            </a:ext>
          </a:extLst>
        </xdr:cNvPr>
        <xdr:cNvSpPr txBox="1">
          <a:spLocks noChangeArrowheads="1"/>
        </xdr:cNvSpPr>
      </xdr:nvSpPr>
      <xdr:spPr bwMode="auto">
        <a:xfrm>
          <a:off x="7343775" y="595693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0" name="Text Box 2">
          <a:extLst>
            <a:ext uri="{FF2B5EF4-FFF2-40B4-BE49-F238E27FC236}">
              <a16:creationId xmlns:a16="http://schemas.microsoft.com/office/drawing/2014/main" id="{BFD425E3-BE28-4106-9528-959B3EC05FB1}"/>
            </a:ext>
          </a:extLst>
        </xdr:cNvPr>
        <xdr:cNvSpPr txBox="1">
          <a:spLocks noChangeArrowheads="1"/>
        </xdr:cNvSpPr>
      </xdr:nvSpPr>
      <xdr:spPr bwMode="auto">
        <a:xfrm>
          <a:off x="7343775" y="60074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1" name="Text Box 3">
          <a:extLst>
            <a:ext uri="{FF2B5EF4-FFF2-40B4-BE49-F238E27FC236}">
              <a16:creationId xmlns:a16="http://schemas.microsoft.com/office/drawing/2014/main" id="{FA8C4B9C-3783-4DBC-8E83-8418B8915AD7}"/>
            </a:ext>
          </a:extLst>
        </xdr:cNvPr>
        <xdr:cNvSpPr txBox="1">
          <a:spLocks noChangeArrowheads="1"/>
        </xdr:cNvSpPr>
      </xdr:nvSpPr>
      <xdr:spPr bwMode="auto">
        <a:xfrm>
          <a:off x="7343775" y="600741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52" name="Text Box 2">
          <a:extLst>
            <a:ext uri="{FF2B5EF4-FFF2-40B4-BE49-F238E27FC236}">
              <a16:creationId xmlns:a16="http://schemas.microsoft.com/office/drawing/2014/main" id="{A62B4054-0B32-49AC-A1A6-A654BD9E645E}"/>
            </a:ext>
          </a:extLst>
        </xdr:cNvPr>
        <xdr:cNvSpPr txBox="1">
          <a:spLocks noChangeArrowheads="1"/>
        </xdr:cNvSpPr>
      </xdr:nvSpPr>
      <xdr:spPr bwMode="auto">
        <a:xfrm>
          <a:off x="7343775" y="607314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53" name="Text Box 3">
          <a:extLst>
            <a:ext uri="{FF2B5EF4-FFF2-40B4-BE49-F238E27FC236}">
              <a16:creationId xmlns:a16="http://schemas.microsoft.com/office/drawing/2014/main" id="{021F3A9A-E8B2-4990-9168-6B7621A6BF24}"/>
            </a:ext>
          </a:extLst>
        </xdr:cNvPr>
        <xdr:cNvSpPr txBox="1">
          <a:spLocks noChangeArrowheads="1"/>
        </xdr:cNvSpPr>
      </xdr:nvSpPr>
      <xdr:spPr bwMode="auto">
        <a:xfrm>
          <a:off x="7343775" y="607314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4" name="Text Box 2">
          <a:extLst>
            <a:ext uri="{FF2B5EF4-FFF2-40B4-BE49-F238E27FC236}">
              <a16:creationId xmlns:a16="http://schemas.microsoft.com/office/drawing/2014/main" id="{F2B1187F-7777-4991-9605-59836E61F1C8}"/>
            </a:ext>
          </a:extLst>
        </xdr:cNvPr>
        <xdr:cNvSpPr txBox="1">
          <a:spLocks noChangeArrowheads="1"/>
        </xdr:cNvSpPr>
      </xdr:nvSpPr>
      <xdr:spPr bwMode="auto">
        <a:xfrm>
          <a:off x="7343775" y="611600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5" name="Text Box 3">
          <a:extLst>
            <a:ext uri="{FF2B5EF4-FFF2-40B4-BE49-F238E27FC236}">
              <a16:creationId xmlns:a16="http://schemas.microsoft.com/office/drawing/2014/main" id="{6D841354-4F6A-4296-B123-6428F1041D17}"/>
            </a:ext>
          </a:extLst>
        </xdr:cNvPr>
        <xdr:cNvSpPr txBox="1">
          <a:spLocks noChangeArrowheads="1"/>
        </xdr:cNvSpPr>
      </xdr:nvSpPr>
      <xdr:spPr bwMode="auto">
        <a:xfrm>
          <a:off x="7343775" y="611600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56" name="Text Box 2">
          <a:extLst>
            <a:ext uri="{FF2B5EF4-FFF2-40B4-BE49-F238E27FC236}">
              <a16:creationId xmlns:a16="http://schemas.microsoft.com/office/drawing/2014/main" id="{46D3A604-D20F-4AA9-9EF7-F9E5B4EB104C}"/>
            </a:ext>
          </a:extLst>
        </xdr:cNvPr>
        <xdr:cNvSpPr txBox="1">
          <a:spLocks noChangeArrowheads="1"/>
        </xdr:cNvSpPr>
      </xdr:nvSpPr>
      <xdr:spPr bwMode="auto">
        <a:xfrm>
          <a:off x="7343775" y="616553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57" name="Text Box 3">
          <a:extLst>
            <a:ext uri="{FF2B5EF4-FFF2-40B4-BE49-F238E27FC236}">
              <a16:creationId xmlns:a16="http://schemas.microsoft.com/office/drawing/2014/main" id="{4C7B0BD5-6261-4603-9F98-1951277DC774}"/>
            </a:ext>
          </a:extLst>
        </xdr:cNvPr>
        <xdr:cNvSpPr txBox="1">
          <a:spLocks noChangeArrowheads="1"/>
        </xdr:cNvSpPr>
      </xdr:nvSpPr>
      <xdr:spPr bwMode="auto">
        <a:xfrm>
          <a:off x="7343775" y="616553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8" name="Text Box 2">
          <a:extLst>
            <a:ext uri="{FF2B5EF4-FFF2-40B4-BE49-F238E27FC236}">
              <a16:creationId xmlns:a16="http://schemas.microsoft.com/office/drawing/2014/main" id="{4FEDBD42-C460-4B62-8819-98C0F97575A1}"/>
            </a:ext>
          </a:extLst>
        </xdr:cNvPr>
        <xdr:cNvSpPr txBox="1">
          <a:spLocks noChangeArrowheads="1"/>
        </xdr:cNvSpPr>
      </xdr:nvSpPr>
      <xdr:spPr bwMode="auto">
        <a:xfrm>
          <a:off x="7343775" y="622649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59" name="Text Box 3">
          <a:extLst>
            <a:ext uri="{FF2B5EF4-FFF2-40B4-BE49-F238E27FC236}">
              <a16:creationId xmlns:a16="http://schemas.microsoft.com/office/drawing/2014/main" id="{56BBBBBA-20D4-4DA2-B1AA-9D2687253AB4}"/>
            </a:ext>
          </a:extLst>
        </xdr:cNvPr>
        <xdr:cNvSpPr txBox="1">
          <a:spLocks noChangeArrowheads="1"/>
        </xdr:cNvSpPr>
      </xdr:nvSpPr>
      <xdr:spPr bwMode="auto">
        <a:xfrm>
          <a:off x="7343775" y="622649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0" name="Text Box 2">
          <a:extLst>
            <a:ext uri="{FF2B5EF4-FFF2-40B4-BE49-F238E27FC236}">
              <a16:creationId xmlns:a16="http://schemas.microsoft.com/office/drawing/2014/main" id="{88D6228B-0DEC-40B4-9A94-00633C4638DD}"/>
            </a:ext>
          </a:extLst>
        </xdr:cNvPr>
        <xdr:cNvSpPr txBox="1">
          <a:spLocks noChangeArrowheads="1"/>
        </xdr:cNvSpPr>
      </xdr:nvSpPr>
      <xdr:spPr bwMode="auto">
        <a:xfrm>
          <a:off x="7343775" y="634174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1" name="Text Box 3">
          <a:extLst>
            <a:ext uri="{FF2B5EF4-FFF2-40B4-BE49-F238E27FC236}">
              <a16:creationId xmlns:a16="http://schemas.microsoft.com/office/drawing/2014/main" id="{3EEE3081-6276-43D7-BB69-D0E5E80AEB7D}"/>
            </a:ext>
          </a:extLst>
        </xdr:cNvPr>
        <xdr:cNvSpPr txBox="1">
          <a:spLocks noChangeArrowheads="1"/>
        </xdr:cNvSpPr>
      </xdr:nvSpPr>
      <xdr:spPr bwMode="auto">
        <a:xfrm>
          <a:off x="7343775" y="634174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62" name="Text Box 2">
          <a:extLst>
            <a:ext uri="{FF2B5EF4-FFF2-40B4-BE49-F238E27FC236}">
              <a16:creationId xmlns:a16="http://schemas.microsoft.com/office/drawing/2014/main" id="{3133AE09-9D02-4A7E-9F76-8F652C3254AA}"/>
            </a:ext>
          </a:extLst>
        </xdr:cNvPr>
        <xdr:cNvSpPr txBox="1">
          <a:spLocks noChangeArrowheads="1"/>
        </xdr:cNvSpPr>
      </xdr:nvSpPr>
      <xdr:spPr bwMode="auto">
        <a:xfrm>
          <a:off x="7343775" y="670560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63" name="Text Box 3">
          <a:extLst>
            <a:ext uri="{FF2B5EF4-FFF2-40B4-BE49-F238E27FC236}">
              <a16:creationId xmlns:a16="http://schemas.microsoft.com/office/drawing/2014/main" id="{1904FAFC-7748-4B35-B872-5A8A2B067633}"/>
            </a:ext>
          </a:extLst>
        </xdr:cNvPr>
        <xdr:cNvSpPr txBox="1">
          <a:spLocks noChangeArrowheads="1"/>
        </xdr:cNvSpPr>
      </xdr:nvSpPr>
      <xdr:spPr bwMode="auto">
        <a:xfrm>
          <a:off x="7343775" y="6705600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4" name="Text Box 2">
          <a:extLst>
            <a:ext uri="{FF2B5EF4-FFF2-40B4-BE49-F238E27FC236}">
              <a16:creationId xmlns:a16="http://schemas.microsoft.com/office/drawing/2014/main" id="{1FC80FE0-F3F7-4F80-90C8-FA54012FE9F4}"/>
            </a:ext>
          </a:extLst>
        </xdr:cNvPr>
        <xdr:cNvSpPr txBox="1">
          <a:spLocks noChangeArrowheads="1"/>
        </xdr:cNvSpPr>
      </xdr:nvSpPr>
      <xdr:spPr bwMode="auto">
        <a:xfrm>
          <a:off x="7343775" y="670560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5" name="Text Box 3">
          <a:extLst>
            <a:ext uri="{FF2B5EF4-FFF2-40B4-BE49-F238E27FC236}">
              <a16:creationId xmlns:a16="http://schemas.microsoft.com/office/drawing/2014/main" id="{B3DEE913-2093-4334-AD5E-029350299233}"/>
            </a:ext>
          </a:extLst>
        </xdr:cNvPr>
        <xdr:cNvSpPr txBox="1">
          <a:spLocks noChangeArrowheads="1"/>
        </xdr:cNvSpPr>
      </xdr:nvSpPr>
      <xdr:spPr bwMode="auto">
        <a:xfrm>
          <a:off x="7343775" y="6705600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66" name="Text Box 2">
          <a:extLst>
            <a:ext uri="{FF2B5EF4-FFF2-40B4-BE49-F238E27FC236}">
              <a16:creationId xmlns:a16="http://schemas.microsoft.com/office/drawing/2014/main" id="{B8478DAC-0A80-4DAD-9AA0-7A0F8DA88A77}"/>
            </a:ext>
          </a:extLst>
        </xdr:cNvPr>
        <xdr:cNvSpPr txBox="1">
          <a:spLocks noChangeArrowheads="1"/>
        </xdr:cNvSpPr>
      </xdr:nvSpPr>
      <xdr:spPr bwMode="auto">
        <a:xfrm>
          <a:off x="7343775" y="674465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67" name="Text Box 3">
          <a:extLst>
            <a:ext uri="{FF2B5EF4-FFF2-40B4-BE49-F238E27FC236}">
              <a16:creationId xmlns:a16="http://schemas.microsoft.com/office/drawing/2014/main" id="{7014042A-E707-4D39-8E67-6E7C33035285}"/>
            </a:ext>
          </a:extLst>
        </xdr:cNvPr>
        <xdr:cNvSpPr txBox="1">
          <a:spLocks noChangeArrowheads="1"/>
        </xdr:cNvSpPr>
      </xdr:nvSpPr>
      <xdr:spPr bwMode="auto">
        <a:xfrm>
          <a:off x="7343775" y="6744652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8" name="Text Box 2">
          <a:extLst>
            <a:ext uri="{FF2B5EF4-FFF2-40B4-BE49-F238E27FC236}">
              <a16:creationId xmlns:a16="http://schemas.microsoft.com/office/drawing/2014/main" id="{1DC80D25-22AF-498A-B6A6-1D26EDD6E311}"/>
            </a:ext>
          </a:extLst>
        </xdr:cNvPr>
        <xdr:cNvSpPr txBox="1">
          <a:spLocks noChangeArrowheads="1"/>
        </xdr:cNvSpPr>
      </xdr:nvSpPr>
      <xdr:spPr bwMode="auto">
        <a:xfrm>
          <a:off x="7343775" y="685228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69" name="Text Box 3">
          <a:extLst>
            <a:ext uri="{FF2B5EF4-FFF2-40B4-BE49-F238E27FC236}">
              <a16:creationId xmlns:a16="http://schemas.microsoft.com/office/drawing/2014/main" id="{5DACFD62-BA7C-4296-8C18-9B80C77A9085}"/>
            </a:ext>
          </a:extLst>
        </xdr:cNvPr>
        <xdr:cNvSpPr txBox="1">
          <a:spLocks noChangeArrowheads="1"/>
        </xdr:cNvSpPr>
      </xdr:nvSpPr>
      <xdr:spPr bwMode="auto">
        <a:xfrm>
          <a:off x="7343775" y="68522850"/>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0" name="Text Box 2">
          <a:extLst>
            <a:ext uri="{FF2B5EF4-FFF2-40B4-BE49-F238E27FC236}">
              <a16:creationId xmlns:a16="http://schemas.microsoft.com/office/drawing/2014/main" id="{8BB4E169-ECA6-4E24-883D-C7958630ACF7}"/>
            </a:ext>
          </a:extLst>
        </xdr:cNvPr>
        <xdr:cNvSpPr txBox="1">
          <a:spLocks noChangeArrowheads="1"/>
        </xdr:cNvSpPr>
      </xdr:nvSpPr>
      <xdr:spPr bwMode="auto">
        <a:xfrm>
          <a:off x="7343775" y="689514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1" name="Text Box 3">
          <a:extLst>
            <a:ext uri="{FF2B5EF4-FFF2-40B4-BE49-F238E27FC236}">
              <a16:creationId xmlns:a16="http://schemas.microsoft.com/office/drawing/2014/main" id="{C7F4CD5F-4E79-4B33-AB61-6A24A43D5664}"/>
            </a:ext>
          </a:extLst>
        </xdr:cNvPr>
        <xdr:cNvSpPr txBox="1">
          <a:spLocks noChangeArrowheads="1"/>
        </xdr:cNvSpPr>
      </xdr:nvSpPr>
      <xdr:spPr bwMode="auto">
        <a:xfrm>
          <a:off x="7343775" y="689514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72" name="Text Box 2">
          <a:extLst>
            <a:ext uri="{FF2B5EF4-FFF2-40B4-BE49-F238E27FC236}">
              <a16:creationId xmlns:a16="http://schemas.microsoft.com/office/drawing/2014/main" id="{FE003692-DD10-44CF-90BC-17728DA44E70}"/>
            </a:ext>
          </a:extLst>
        </xdr:cNvPr>
        <xdr:cNvSpPr txBox="1">
          <a:spLocks noChangeArrowheads="1"/>
        </xdr:cNvSpPr>
      </xdr:nvSpPr>
      <xdr:spPr bwMode="auto">
        <a:xfrm>
          <a:off x="7343775" y="70075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73" name="Text Box 3">
          <a:extLst>
            <a:ext uri="{FF2B5EF4-FFF2-40B4-BE49-F238E27FC236}">
              <a16:creationId xmlns:a16="http://schemas.microsoft.com/office/drawing/2014/main" id="{DCCD21C9-6829-439B-9675-63FFD2056EA9}"/>
            </a:ext>
          </a:extLst>
        </xdr:cNvPr>
        <xdr:cNvSpPr txBox="1">
          <a:spLocks noChangeArrowheads="1"/>
        </xdr:cNvSpPr>
      </xdr:nvSpPr>
      <xdr:spPr bwMode="auto">
        <a:xfrm>
          <a:off x="7343775" y="700754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4" name="Text Box 2">
          <a:extLst>
            <a:ext uri="{FF2B5EF4-FFF2-40B4-BE49-F238E27FC236}">
              <a16:creationId xmlns:a16="http://schemas.microsoft.com/office/drawing/2014/main" id="{4A3EE897-31FF-46DD-9289-51CA3BD9B812}"/>
            </a:ext>
          </a:extLst>
        </xdr:cNvPr>
        <xdr:cNvSpPr txBox="1">
          <a:spLocks noChangeArrowheads="1"/>
        </xdr:cNvSpPr>
      </xdr:nvSpPr>
      <xdr:spPr bwMode="auto">
        <a:xfrm>
          <a:off x="7343775" y="70513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5" name="Text Box 3">
          <a:extLst>
            <a:ext uri="{FF2B5EF4-FFF2-40B4-BE49-F238E27FC236}">
              <a16:creationId xmlns:a16="http://schemas.microsoft.com/office/drawing/2014/main" id="{1CDE6342-D5D0-4D98-9D19-2762235E087E}"/>
            </a:ext>
          </a:extLst>
        </xdr:cNvPr>
        <xdr:cNvSpPr txBox="1">
          <a:spLocks noChangeArrowheads="1"/>
        </xdr:cNvSpPr>
      </xdr:nvSpPr>
      <xdr:spPr bwMode="auto">
        <a:xfrm>
          <a:off x="7343775" y="705135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76" name="Text Box 2">
          <a:extLst>
            <a:ext uri="{FF2B5EF4-FFF2-40B4-BE49-F238E27FC236}">
              <a16:creationId xmlns:a16="http://schemas.microsoft.com/office/drawing/2014/main" id="{110DACBE-7BC1-4E15-8E85-2B90F2A5D836}"/>
            </a:ext>
          </a:extLst>
        </xdr:cNvPr>
        <xdr:cNvSpPr txBox="1">
          <a:spLocks noChangeArrowheads="1"/>
        </xdr:cNvSpPr>
      </xdr:nvSpPr>
      <xdr:spPr bwMode="auto">
        <a:xfrm>
          <a:off x="7343775" y="711041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77" name="Text Box 3">
          <a:extLst>
            <a:ext uri="{FF2B5EF4-FFF2-40B4-BE49-F238E27FC236}">
              <a16:creationId xmlns:a16="http://schemas.microsoft.com/office/drawing/2014/main" id="{EBB300CF-1231-4514-92C8-318C6AB279B7}"/>
            </a:ext>
          </a:extLst>
        </xdr:cNvPr>
        <xdr:cNvSpPr txBox="1">
          <a:spLocks noChangeArrowheads="1"/>
        </xdr:cNvSpPr>
      </xdr:nvSpPr>
      <xdr:spPr bwMode="auto">
        <a:xfrm>
          <a:off x="7343775" y="7110412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8" name="Text Box 2">
          <a:extLst>
            <a:ext uri="{FF2B5EF4-FFF2-40B4-BE49-F238E27FC236}">
              <a16:creationId xmlns:a16="http://schemas.microsoft.com/office/drawing/2014/main" id="{C85A6DC1-CC36-4E18-BA87-3F9B9B5B23E0}"/>
            </a:ext>
          </a:extLst>
        </xdr:cNvPr>
        <xdr:cNvSpPr txBox="1">
          <a:spLocks noChangeArrowheads="1"/>
        </xdr:cNvSpPr>
      </xdr:nvSpPr>
      <xdr:spPr bwMode="auto">
        <a:xfrm>
          <a:off x="7343775" y="716851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79" name="Text Box 3">
          <a:extLst>
            <a:ext uri="{FF2B5EF4-FFF2-40B4-BE49-F238E27FC236}">
              <a16:creationId xmlns:a16="http://schemas.microsoft.com/office/drawing/2014/main" id="{B4C9A424-9978-443D-B4AE-25719AF8E15E}"/>
            </a:ext>
          </a:extLst>
        </xdr:cNvPr>
        <xdr:cNvSpPr txBox="1">
          <a:spLocks noChangeArrowheads="1"/>
        </xdr:cNvSpPr>
      </xdr:nvSpPr>
      <xdr:spPr bwMode="auto">
        <a:xfrm>
          <a:off x="7343775" y="71685150"/>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80" name="Text Box 2">
          <a:extLst>
            <a:ext uri="{FF2B5EF4-FFF2-40B4-BE49-F238E27FC236}">
              <a16:creationId xmlns:a16="http://schemas.microsoft.com/office/drawing/2014/main" id="{383C099F-0F20-44E1-8135-6565E21E87E6}"/>
            </a:ext>
          </a:extLst>
        </xdr:cNvPr>
        <xdr:cNvSpPr txBox="1">
          <a:spLocks noChangeArrowheads="1"/>
        </xdr:cNvSpPr>
      </xdr:nvSpPr>
      <xdr:spPr bwMode="auto">
        <a:xfrm>
          <a:off x="7343775" y="719613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81" name="Text Box 3">
          <a:extLst>
            <a:ext uri="{FF2B5EF4-FFF2-40B4-BE49-F238E27FC236}">
              <a16:creationId xmlns:a16="http://schemas.microsoft.com/office/drawing/2014/main" id="{15AEEE9A-5E78-4A8C-A406-997229A7F7BA}"/>
            </a:ext>
          </a:extLst>
        </xdr:cNvPr>
        <xdr:cNvSpPr txBox="1">
          <a:spLocks noChangeArrowheads="1"/>
        </xdr:cNvSpPr>
      </xdr:nvSpPr>
      <xdr:spPr bwMode="auto">
        <a:xfrm>
          <a:off x="7343775" y="719613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82" name="Text Box 2">
          <a:extLst>
            <a:ext uri="{FF2B5EF4-FFF2-40B4-BE49-F238E27FC236}">
              <a16:creationId xmlns:a16="http://schemas.microsoft.com/office/drawing/2014/main" id="{E5BC7CFA-3048-4241-BD96-ACFD4D8F2BC7}"/>
            </a:ext>
          </a:extLst>
        </xdr:cNvPr>
        <xdr:cNvSpPr txBox="1">
          <a:spLocks noChangeArrowheads="1"/>
        </xdr:cNvSpPr>
      </xdr:nvSpPr>
      <xdr:spPr bwMode="auto">
        <a:xfrm>
          <a:off x="7343775" y="719613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83" name="Text Box 3">
          <a:extLst>
            <a:ext uri="{FF2B5EF4-FFF2-40B4-BE49-F238E27FC236}">
              <a16:creationId xmlns:a16="http://schemas.microsoft.com/office/drawing/2014/main" id="{7ED46AA0-0D38-442F-A66F-B02B99B34455}"/>
            </a:ext>
          </a:extLst>
        </xdr:cNvPr>
        <xdr:cNvSpPr txBox="1">
          <a:spLocks noChangeArrowheads="1"/>
        </xdr:cNvSpPr>
      </xdr:nvSpPr>
      <xdr:spPr bwMode="auto">
        <a:xfrm>
          <a:off x="7343775" y="719613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84" name="Text Box 2">
          <a:extLst>
            <a:ext uri="{FF2B5EF4-FFF2-40B4-BE49-F238E27FC236}">
              <a16:creationId xmlns:a16="http://schemas.microsoft.com/office/drawing/2014/main" id="{030028FC-D451-408A-AC77-E8338CEBE18B}"/>
            </a:ext>
          </a:extLst>
        </xdr:cNvPr>
        <xdr:cNvSpPr txBox="1">
          <a:spLocks noChangeArrowheads="1"/>
        </xdr:cNvSpPr>
      </xdr:nvSpPr>
      <xdr:spPr bwMode="auto">
        <a:xfrm>
          <a:off x="7343775" y="719613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78327"/>
    <xdr:sp macro="" textlink="">
      <xdr:nvSpPr>
        <xdr:cNvPr id="185" name="Text Box 3">
          <a:extLst>
            <a:ext uri="{FF2B5EF4-FFF2-40B4-BE49-F238E27FC236}">
              <a16:creationId xmlns:a16="http://schemas.microsoft.com/office/drawing/2014/main" id="{F5757893-4FCE-4110-8905-7771C4678B30}"/>
            </a:ext>
          </a:extLst>
        </xdr:cNvPr>
        <xdr:cNvSpPr txBox="1">
          <a:spLocks noChangeArrowheads="1"/>
        </xdr:cNvSpPr>
      </xdr:nvSpPr>
      <xdr:spPr bwMode="auto">
        <a:xfrm>
          <a:off x="7343775" y="71961375"/>
          <a:ext cx="104775" cy="17832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86" name="Text Box 2">
          <a:extLst>
            <a:ext uri="{FF2B5EF4-FFF2-40B4-BE49-F238E27FC236}">
              <a16:creationId xmlns:a16="http://schemas.microsoft.com/office/drawing/2014/main" id="{99440684-03F2-4201-B373-F28B3363D4E1}"/>
            </a:ext>
          </a:extLst>
        </xdr:cNvPr>
        <xdr:cNvSpPr txBox="1">
          <a:spLocks noChangeArrowheads="1"/>
        </xdr:cNvSpPr>
      </xdr:nvSpPr>
      <xdr:spPr bwMode="auto">
        <a:xfrm>
          <a:off x="7343775" y="68951475"/>
          <a:ext cx="104775" cy="144557"/>
        </a:xfrm>
        <a:prstGeom prst="rect">
          <a:avLst/>
        </a:prstGeom>
        <a:noFill/>
        <a:ln w="9525">
          <a:noFill/>
          <a:miter lim="800000"/>
          <a:headEnd/>
          <a:tailEnd/>
        </a:ln>
      </xdr:spPr>
    </xdr:sp>
    <xdr:clientData/>
  </xdr:oneCellAnchor>
  <xdr:oneCellAnchor>
    <xdr:from>
      <xdr:col>4</xdr:col>
      <xdr:colOff>0</xdr:colOff>
      <xdr:row>47</xdr:row>
      <xdr:rowOff>0</xdr:rowOff>
    </xdr:from>
    <xdr:ext cx="104775" cy="144557"/>
    <xdr:sp macro="" textlink="">
      <xdr:nvSpPr>
        <xdr:cNvPr id="187" name="Text Box 3">
          <a:extLst>
            <a:ext uri="{FF2B5EF4-FFF2-40B4-BE49-F238E27FC236}">
              <a16:creationId xmlns:a16="http://schemas.microsoft.com/office/drawing/2014/main" id="{2D13470E-C52B-4A71-9C7F-69DF8FCE11DC}"/>
            </a:ext>
          </a:extLst>
        </xdr:cNvPr>
        <xdr:cNvSpPr txBox="1">
          <a:spLocks noChangeArrowheads="1"/>
        </xdr:cNvSpPr>
      </xdr:nvSpPr>
      <xdr:spPr bwMode="auto">
        <a:xfrm>
          <a:off x="7343775" y="68951475"/>
          <a:ext cx="104775" cy="144557"/>
        </a:xfrm>
        <a:prstGeom prst="rect">
          <a:avLst/>
        </a:prstGeom>
        <a:noFill/>
        <a:ln w="9525">
          <a:noFill/>
          <a:miter lim="800000"/>
          <a:headEnd/>
          <a:tailEnd/>
        </a:ln>
      </xdr:spPr>
    </xdr:sp>
    <xdr:clientData/>
  </xdr:oneCellAnchor>
  <xdr:twoCellAnchor editAs="oneCell">
    <xdr:from>
      <xdr:col>4</xdr:col>
      <xdr:colOff>0</xdr:colOff>
      <xdr:row>3</xdr:row>
      <xdr:rowOff>0</xdr:rowOff>
    </xdr:from>
    <xdr:to>
      <xdr:col>4</xdr:col>
      <xdr:colOff>104775</xdr:colOff>
      <xdr:row>4</xdr:row>
      <xdr:rowOff>0</xdr:rowOff>
    </xdr:to>
    <xdr:sp macro="" textlink="">
      <xdr:nvSpPr>
        <xdr:cNvPr id="188" name="Text Box 2">
          <a:extLst>
            <a:ext uri="{FF2B5EF4-FFF2-40B4-BE49-F238E27FC236}">
              <a16:creationId xmlns:a16="http://schemas.microsoft.com/office/drawing/2014/main" id="{87BEEA50-C18E-4AD8-991E-D9170E8F7E1E}"/>
            </a:ext>
          </a:extLst>
        </xdr:cNvPr>
        <xdr:cNvSpPr txBox="1">
          <a:spLocks noChangeArrowheads="1"/>
        </xdr:cNvSpPr>
      </xdr:nvSpPr>
      <xdr:spPr bwMode="auto">
        <a:xfrm>
          <a:off x="6372225" y="904875"/>
          <a:ext cx="104775" cy="166316"/>
        </a:xfrm>
        <a:prstGeom prst="rect">
          <a:avLst/>
        </a:prstGeom>
        <a:noFill/>
        <a:ln w="9525">
          <a:noFill/>
          <a:miter lim="800000"/>
          <a:headEnd/>
          <a:tailEnd/>
        </a:ln>
      </xdr:spPr>
    </xdr:sp>
    <xdr:clientData/>
  </xdr:twoCellAnchor>
  <xdr:twoCellAnchor editAs="oneCell">
    <xdr:from>
      <xdr:col>4</xdr:col>
      <xdr:colOff>0</xdr:colOff>
      <xdr:row>3</xdr:row>
      <xdr:rowOff>0</xdr:rowOff>
    </xdr:from>
    <xdr:to>
      <xdr:col>4</xdr:col>
      <xdr:colOff>104775</xdr:colOff>
      <xdr:row>4</xdr:row>
      <xdr:rowOff>0</xdr:rowOff>
    </xdr:to>
    <xdr:sp macro="" textlink="">
      <xdr:nvSpPr>
        <xdr:cNvPr id="189" name="Text Box 3">
          <a:extLst>
            <a:ext uri="{FF2B5EF4-FFF2-40B4-BE49-F238E27FC236}">
              <a16:creationId xmlns:a16="http://schemas.microsoft.com/office/drawing/2014/main" id="{B4B81257-5469-4D1E-8779-D8F689362683}"/>
            </a:ext>
          </a:extLst>
        </xdr:cNvPr>
        <xdr:cNvSpPr txBox="1">
          <a:spLocks noChangeArrowheads="1"/>
        </xdr:cNvSpPr>
      </xdr:nvSpPr>
      <xdr:spPr bwMode="auto">
        <a:xfrm>
          <a:off x="6372225" y="904875"/>
          <a:ext cx="104775" cy="166316"/>
        </a:xfrm>
        <a:prstGeom prst="rect">
          <a:avLst/>
        </a:prstGeom>
        <a:noFill/>
        <a:ln w="9525">
          <a:noFill/>
          <a:miter lim="800000"/>
          <a:headEnd/>
          <a:tailEnd/>
        </a:ln>
      </xdr:spPr>
    </xdr:sp>
    <xdr:clientData/>
  </xdr:twoCellAnchor>
  <xdr:twoCellAnchor editAs="oneCell">
    <xdr:from>
      <xdr:col>4</xdr:col>
      <xdr:colOff>0</xdr:colOff>
      <xdr:row>3</xdr:row>
      <xdr:rowOff>0</xdr:rowOff>
    </xdr:from>
    <xdr:to>
      <xdr:col>4</xdr:col>
      <xdr:colOff>104775</xdr:colOff>
      <xdr:row>4</xdr:row>
      <xdr:rowOff>0</xdr:rowOff>
    </xdr:to>
    <xdr:sp macro="" textlink="">
      <xdr:nvSpPr>
        <xdr:cNvPr id="190" name="Text Box 2">
          <a:extLst>
            <a:ext uri="{FF2B5EF4-FFF2-40B4-BE49-F238E27FC236}">
              <a16:creationId xmlns:a16="http://schemas.microsoft.com/office/drawing/2014/main" id="{624A7909-8C05-44C5-9D27-9813DE5A29C0}"/>
            </a:ext>
          </a:extLst>
        </xdr:cNvPr>
        <xdr:cNvSpPr txBox="1">
          <a:spLocks noChangeArrowheads="1"/>
        </xdr:cNvSpPr>
      </xdr:nvSpPr>
      <xdr:spPr bwMode="auto">
        <a:xfrm>
          <a:off x="6372225" y="904875"/>
          <a:ext cx="104775" cy="194793"/>
        </a:xfrm>
        <a:prstGeom prst="rect">
          <a:avLst/>
        </a:prstGeom>
        <a:noFill/>
        <a:ln w="9525">
          <a:noFill/>
          <a:miter lim="800000"/>
          <a:headEnd/>
          <a:tailEnd/>
        </a:ln>
      </xdr:spPr>
    </xdr:sp>
    <xdr:clientData/>
  </xdr:twoCellAnchor>
  <xdr:twoCellAnchor editAs="oneCell">
    <xdr:from>
      <xdr:col>4</xdr:col>
      <xdr:colOff>0</xdr:colOff>
      <xdr:row>3</xdr:row>
      <xdr:rowOff>0</xdr:rowOff>
    </xdr:from>
    <xdr:to>
      <xdr:col>4</xdr:col>
      <xdr:colOff>104775</xdr:colOff>
      <xdr:row>4</xdr:row>
      <xdr:rowOff>0</xdr:rowOff>
    </xdr:to>
    <xdr:sp macro="" textlink="">
      <xdr:nvSpPr>
        <xdr:cNvPr id="191" name="Text Box 3">
          <a:extLst>
            <a:ext uri="{FF2B5EF4-FFF2-40B4-BE49-F238E27FC236}">
              <a16:creationId xmlns:a16="http://schemas.microsoft.com/office/drawing/2014/main" id="{8EBE4DEF-CEC9-4D9D-8C7A-70911A41276E}"/>
            </a:ext>
          </a:extLst>
        </xdr:cNvPr>
        <xdr:cNvSpPr txBox="1">
          <a:spLocks noChangeArrowheads="1"/>
        </xdr:cNvSpPr>
      </xdr:nvSpPr>
      <xdr:spPr bwMode="auto">
        <a:xfrm>
          <a:off x="6372225" y="904875"/>
          <a:ext cx="104775" cy="194793"/>
        </a:xfrm>
        <a:prstGeom prst="rect">
          <a:avLst/>
        </a:prstGeom>
        <a:noFill/>
        <a:ln w="9525">
          <a:noFill/>
          <a:miter lim="800000"/>
          <a:headEnd/>
          <a:tailEnd/>
        </a:ln>
      </xdr:spPr>
    </xdr:sp>
    <xdr:clientData/>
  </xdr:twoCellAnchor>
  <xdr:oneCellAnchor>
    <xdr:from>
      <xdr:col>4</xdr:col>
      <xdr:colOff>0</xdr:colOff>
      <xdr:row>3</xdr:row>
      <xdr:rowOff>0</xdr:rowOff>
    </xdr:from>
    <xdr:ext cx="104775" cy="144557"/>
    <xdr:sp macro="" textlink="">
      <xdr:nvSpPr>
        <xdr:cNvPr id="192" name="Text Box 2">
          <a:extLst>
            <a:ext uri="{FF2B5EF4-FFF2-40B4-BE49-F238E27FC236}">
              <a16:creationId xmlns:a16="http://schemas.microsoft.com/office/drawing/2014/main" id="{0BCD4F16-D80F-4846-A471-CA630C7F5440}"/>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193" name="Text Box 3">
          <a:extLst>
            <a:ext uri="{FF2B5EF4-FFF2-40B4-BE49-F238E27FC236}">
              <a16:creationId xmlns:a16="http://schemas.microsoft.com/office/drawing/2014/main" id="{9AD7E374-36AF-41C0-B105-C1B666C4E5E1}"/>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194" name="Text Box 2">
          <a:extLst>
            <a:ext uri="{FF2B5EF4-FFF2-40B4-BE49-F238E27FC236}">
              <a16:creationId xmlns:a16="http://schemas.microsoft.com/office/drawing/2014/main" id="{3B66532F-ECFE-4402-9E3D-A54CA4FEBBB1}"/>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195" name="Text Box 3">
          <a:extLst>
            <a:ext uri="{FF2B5EF4-FFF2-40B4-BE49-F238E27FC236}">
              <a16:creationId xmlns:a16="http://schemas.microsoft.com/office/drawing/2014/main" id="{669145F1-CE58-4523-BF29-9E47BCD88417}"/>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196" name="Text Box 2">
          <a:extLst>
            <a:ext uri="{FF2B5EF4-FFF2-40B4-BE49-F238E27FC236}">
              <a16:creationId xmlns:a16="http://schemas.microsoft.com/office/drawing/2014/main" id="{6DF6D52D-8E09-4638-9DFB-E4184A7BFC57}"/>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197" name="Text Box 3">
          <a:extLst>
            <a:ext uri="{FF2B5EF4-FFF2-40B4-BE49-F238E27FC236}">
              <a16:creationId xmlns:a16="http://schemas.microsoft.com/office/drawing/2014/main" id="{17DB1EA6-5048-46CE-84A1-0CC180DC58A2}"/>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198" name="Text Box 2">
          <a:extLst>
            <a:ext uri="{FF2B5EF4-FFF2-40B4-BE49-F238E27FC236}">
              <a16:creationId xmlns:a16="http://schemas.microsoft.com/office/drawing/2014/main" id="{B4FFE6BB-F9F5-49E0-A268-373D4F7726E8}"/>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199" name="Text Box 3">
          <a:extLst>
            <a:ext uri="{FF2B5EF4-FFF2-40B4-BE49-F238E27FC236}">
              <a16:creationId xmlns:a16="http://schemas.microsoft.com/office/drawing/2014/main" id="{BF4E7B8D-E39A-456A-A1E6-F0ED9EAE5FC8}"/>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0" name="Text Box 2">
          <a:extLst>
            <a:ext uri="{FF2B5EF4-FFF2-40B4-BE49-F238E27FC236}">
              <a16:creationId xmlns:a16="http://schemas.microsoft.com/office/drawing/2014/main" id="{E791466A-9ADB-4798-A238-11BD704C5359}"/>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1" name="Text Box 3">
          <a:extLst>
            <a:ext uri="{FF2B5EF4-FFF2-40B4-BE49-F238E27FC236}">
              <a16:creationId xmlns:a16="http://schemas.microsoft.com/office/drawing/2014/main" id="{FFFC2842-66D3-47CC-8D32-19D79BCF8295}"/>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02" name="Text Box 2">
          <a:extLst>
            <a:ext uri="{FF2B5EF4-FFF2-40B4-BE49-F238E27FC236}">
              <a16:creationId xmlns:a16="http://schemas.microsoft.com/office/drawing/2014/main" id="{AF06D0C8-5543-418A-A220-A2F514F988F1}"/>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03" name="Text Box 3">
          <a:extLst>
            <a:ext uri="{FF2B5EF4-FFF2-40B4-BE49-F238E27FC236}">
              <a16:creationId xmlns:a16="http://schemas.microsoft.com/office/drawing/2014/main" id="{801F4584-D02F-4A7E-8C26-42B04467F39B}"/>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4" name="Text Box 2">
          <a:extLst>
            <a:ext uri="{FF2B5EF4-FFF2-40B4-BE49-F238E27FC236}">
              <a16:creationId xmlns:a16="http://schemas.microsoft.com/office/drawing/2014/main" id="{DBB248A9-0E89-4972-A031-90C2CF046A2E}"/>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5" name="Text Box 3">
          <a:extLst>
            <a:ext uri="{FF2B5EF4-FFF2-40B4-BE49-F238E27FC236}">
              <a16:creationId xmlns:a16="http://schemas.microsoft.com/office/drawing/2014/main" id="{06D95E04-F18F-4900-9C7E-64DE63E753D4}"/>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06" name="Text Box 2">
          <a:extLst>
            <a:ext uri="{FF2B5EF4-FFF2-40B4-BE49-F238E27FC236}">
              <a16:creationId xmlns:a16="http://schemas.microsoft.com/office/drawing/2014/main" id="{676DEA54-4434-4CEF-BF6E-034F1D3ED1BE}"/>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07" name="Text Box 3">
          <a:extLst>
            <a:ext uri="{FF2B5EF4-FFF2-40B4-BE49-F238E27FC236}">
              <a16:creationId xmlns:a16="http://schemas.microsoft.com/office/drawing/2014/main" id="{3D8EDC17-EB6F-4BDC-9610-6542D53875CE}"/>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8" name="Text Box 2">
          <a:extLst>
            <a:ext uri="{FF2B5EF4-FFF2-40B4-BE49-F238E27FC236}">
              <a16:creationId xmlns:a16="http://schemas.microsoft.com/office/drawing/2014/main" id="{84023987-BBFC-4E0F-B1BE-88193BD0030D}"/>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09" name="Text Box 3">
          <a:extLst>
            <a:ext uri="{FF2B5EF4-FFF2-40B4-BE49-F238E27FC236}">
              <a16:creationId xmlns:a16="http://schemas.microsoft.com/office/drawing/2014/main" id="{4DCED0E4-CB99-4FAF-8B6A-C7AA43A353F6}"/>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10" name="Text Box 2">
          <a:extLst>
            <a:ext uri="{FF2B5EF4-FFF2-40B4-BE49-F238E27FC236}">
              <a16:creationId xmlns:a16="http://schemas.microsoft.com/office/drawing/2014/main" id="{C07D5F87-6BDE-4252-A734-001AEDDD4EEE}"/>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11" name="Text Box 3">
          <a:extLst>
            <a:ext uri="{FF2B5EF4-FFF2-40B4-BE49-F238E27FC236}">
              <a16:creationId xmlns:a16="http://schemas.microsoft.com/office/drawing/2014/main" id="{3623B5BF-4D9C-453A-9527-5636BA40D67A}"/>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12" name="Text Box 2">
          <a:extLst>
            <a:ext uri="{FF2B5EF4-FFF2-40B4-BE49-F238E27FC236}">
              <a16:creationId xmlns:a16="http://schemas.microsoft.com/office/drawing/2014/main" id="{93C11058-0047-491C-8AD0-F4C538691088}"/>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44557"/>
    <xdr:sp macro="" textlink="">
      <xdr:nvSpPr>
        <xdr:cNvPr id="213" name="Text Box 3">
          <a:extLst>
            <a:ext uri="{FF2B5EF4-FFF2-40B4-BE49-F238E27FC236}">
              <a16:creationId xmlns:a16="http://schemas.microsoft.com/office/drawing/2014/main" id="{9578D2DB-C276-444A-A028-CB71F8B74600}"/>
            </a:ext>
          </a:extLst>
        </xdr:cNvPr>
        <xdr:cNvSpPr txBox="1">
          <a:spLocks noChangeArrowheads="1"/>
        </xdr:cNvSpPr>
      </xdr:nvSpPr>
      <xdr:spPr bwMode="auto">
        <a:xfrm>
          <a:off x="6372225" y="904875"/>
          <a:ext cx="104775" cy="14455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14" name="Text Box 2">
          <a:extLst>
            <a:ext uri="{FF2B5EF4-FFF2-40B4-BE49-F238E27FC236}">
              <a16:creationId xmlns:a16="http://schemas.microsoft.com/office/drawing/2014/main" id="{6C5D498E-607A-4E55-B1E3-5A3E36DB34DC}"/>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3</xdr:row>
      <xdr:rowOff>0</xdr:rowOff>
    </xdr:from>
    <xdr:ext cx="104775" cy="178327"/>
    <xdr:sp macro="" textlink="">
      <xdr:nvSpPr>
        <xdr:cNvPr id="215" name="Text Box 3">
          <a:extLst>
            <a:ext uri="{FF2B5EF4-FFF2-40B4-BE49-F238E27FC236}">
              <a16:creationId xmlns:a16="http://schemas.microsoft.com/office/drawing/2014/main" id="{DD422EA6-CA49-4AE1-B8A7-22C298CD22B4}"/>
            </a:ext>
          </a:extLst>
        </xdr:cNvPr>
        <xdr:cNvSpPr txBox="1">
          <a:spLocks noChangeArrowheads="1"/>
        </xdr:cNvSpPr>
      </xdr:nvSpPr>
      <xdr:spPr bwMode="auto">
        <a:xfrm>
          <a:off x="6372225" y="904875"/>
          <a:ext cx="104775" cy="178327"/>
        </a:xfrm>
        <a:prstGeom prst="rect">
          <a:avLst/>
        </a:prstGeom>
        <a:noFill/>
        <a:ln w="9525">
          <a:noFill/>
          <a:miter lim="800000"/>
          <a:headEnd/>
          <a:tailEnd/>
        </a:ln>
      </xdr:spPr>
    </xdr:sp>
    <xdr:clientData/>
  </xdr:oneCellAnchor>
  <xdr:oneCellAnchor>
    <xdr:from>
      <xdr:col>4</xdr:col>
      <xdr:colOff>0</xdr:colOff>
      <xdr:row>5</xdr:row>
      <xdr:rowOff>0</xdr:rowOff>
    </xdr:from>
    <xdr:ext cx="104775" cy="144557"/>
    <xdr:sp macro="" textlink="">
      <xdr:nvSpPr>
        <xdr:cNvPr id="216" name="Text Box 2">
          <a:extLst>
            <a:ext uri="{FF2B5EF4-FFF2-40B4-BE49-F238E27FC236}">
              <a16:creationId xmlns:a16="http://schemas.microsoft.com/office/drawing/2014/main" id="{2CE3FF25-0114-4168-855B-A4A19F743545}"/>
            </a:ext>
          </a:extLst>
        </xdr:cNvPr>
        <xdr:cNvSpPr txBox="1">
          <a:spLocks noChangeArrowheads="1"/>
        </xdr:cNvSpPr>
      </xdr:nvSpPr>
      <xdr:spPr bwMode="auto">
        <a:xfrm>
          <a:off x="6372225" y="2628900"/>
          <a:ext cx="104775" cy="144557"/>
        </a:xfrm>
        <a:prstGeom prst="rect">
          <a:avLst/>
        </a:prstGeom>
        <a:noFill/>
        <a:ln w="9525">
          <a:noFill/>
          <a:miter lim="800000"/>
          <a:headEnd/>
          <a:tailEnd/>
        </a:ln>
      </xdr:spPr>
    </xdr:sp>
    <xdr:clientData/>
  </xdr:oneCellAnchor>
  <xdr:oneCellAnchor>
    <xdr:from>
      <xdr:col>4</xdr:col>
      <xdr:colOff>0</xdr:colOff>
      <xdr:row>5</xdr:row>
      <xdr:rowOff>0</xdr:rowOff>
    </xdr:from>
    <xdr:ext cx="104775" cy="144557"/>
    <xdr:sp macro="" textlink="">
      <xdr:nvSpPr>
        <xdr:cNvPr id="217" name="Text Box 3">
          <a:extLst>
            <a:ext uri="{FF2B5EF4-FFF2-40B4-BE49-F238E27FC236}">
              <a16:creationId xmlns:a16="http://schemas.microsoft.com/office/drawing/2014/main" id="{B17E9295-F079-4D06-9945-65157C478C9C}"/>
            </a:ext>
          </a:extLst>
        </xdr:cNvPr>
        <xdr:cNvSpPr txBox="1">
          <a:spLocks noChangeArrowheads="1"/>
        </xdr:cNvSpPr>
      </xdr:nvSpPr>
      <xdr:spPr bwMode="auto">
        <a:xfrm>
          <a:off x="6372225" y="2628900"/>
          <a:ext cx="104775" cy="144557"/>
        </a:xfrm>
        <a:prstGeom prst="rect">
          <a:avLst/>
        </a:prstGeom>
        <a:noFill/>
        <a:ln w="9525">
          <a:noFill/>
          <a:miter lim="800000"/>
          <a:headEnd/>
          <a:tailEnd/>
        </a:ln>
      </xdr:spPr>
    </xdr:sp>
    <xdr:clientData/>
  </xdr:oneCellAnchor>
  <xdr:oneCellAnchor>
    <xdr:from>
      <xdr:col>4</xdr:col>
      <xdr:colOff>0</xdr:colOff>
      <xdr:row>7</xdr:row>
      <xdr:rowOff>0</xdr:rowOff>
    </xdr:from>
    <xdr:ext cx="104775" cy="178327"/>
    <xdr:sp macro="" textlink="">
      <xdr:nvSpPr>
        <xdr:cNvPr id="218" name="Text Box 2">
          <a:extLst>
            <a:ext uri="{FF2B5EF4-FFF2-40B4-BE49-F238E27FC236}">
              <a16:creationId xmlns:a16="http://schemas.microsoft.com/office/drawing/2014/main" id="{1FE00950-02ED-4CBC-A26C-0AE733E4A976}"/>
            </a:ext>
          </a:extLst>
        </xdr:cNvPr>
        <xdr:cNvSpPr txBox="1">
          <a:spLocks noChangeArrowheads="1"/>
        </xdr:cNvSpPr>
      </xdr:nvSpPr>
      <xdr:spPr bwMode="auto">
        <a:xfrm>
          <a:off x="6372225" y="4495800"/>
          <a:ext cx="104775" cy="178327"/>
        </a:xfrm>
        <a:prstGeom prst="rect">
          <a:avLst/>
        </a:prstGeom>
        <a:noFill/>
        <a:ln w="9525">
          <a:noFill/>
          <a:miter lim="800000"/>
          <a:headEnd/>
          <a:tailEnd/>
        </a:ln>
      </xdr:spPr>
    </xdr:sp>
    <xdr:clientData/>
  </xdr:oneCellAnchor>
  <xdr:oneCellAnchor>
    <xdr:from>
      <xdr:col>4</xdr:col>
      <xdr:colOff>0</xdr:colOff>
      <xdr:row>7</xdr:row>
      <xdr:rowOff>0</xdr:rowOff>
    </xdr:from>
    <xdr:ext cx="104775" cy="178327"/>
    <xdr:sp macro="" textlink="">
      <xdr:nvSpPr>
        <xdr:cNvPr id="219" name="Text Box 3">
          <a:extLst>
            <a:ext uri="{FF2B5EF4-FFF2-40B4-BE49-F238E27FC236}">
              <a16:creationId xmlns:a16="http://schemas.microsoft.com/office/drawing/2014/main" id="{EAB109DD-1A72-4529-9555-1C16246AA372}"/>
            </a:ext>
          </a:extLst>
        </xdr:cNvPr>
        <xdr:cNvSpPr txBox="1">
          <a:spLocks noChangeArrowheads="1"/>
        </xdr:cNvSpPr>
      </xdr:nvSpPr>
      <xdr:spPr bwMode="auto">
        <a:xfrm>
          <a:off x="6372225" y="4495800"/>
          <a:ext cx="104775" cy="178327"/>
        </a:xfrm>
        <a:prstGeom prst="rect">
          <a:avLst/>
        </a:prstGeom>
        <a:noFill/>
        <a:ln w="9525">
          <a:noFill/>
          <a:miter lim="800000"/>
          <a:headEnd/>
          <a:tailEnd/>
        </a:ln>
      </xdr:spPr>
    </xdr:sp>
    <xdr:clientData/>
  </xdr:oneCellAnchor>
  <xdr:oneCellAnchor>
    <xdr:from>
      <xdr:col>4</xdr:col>
      <xdr:colOff>0</xdr:colOff>
      <xdr:row>9</xdr:row>
      <xdr:rowOff>0</xdr:rowOff>
    </xdr:from>
    <xdr:ext cx="104775" cy="144557"/>
    <xdr:sp macro="" textlink="">
      <xdr:nvSpPr>
        <xdr:cNvPr id="220" name="Text Box 2">
          <a:extLst>
            <a:ext uri="{FF2B5EF4-FFF2-40B4-BE49-F238E27FC236}">
              <a16:creationId xmlns:a16="http://schemas.microsoft.com/office/drawing/2014/main" id="{98BB6AC9-300D-44F7-954A-689966B06CF2}"/>
            </a:ext>
          </a:extLst>
        </xdr:cNvPr>
        <xdr:cNvSpPr txBox="1">
          <a:spLocks noChangeArrowheads="1"/>
        </xdr:cNvSpPr>
      </xdr:nvSpPr>
      <xdr:spPr bwMode="auto">
        <a:xfrm>
          <a:off x="6372225" y="5514975"/>
          <a:ext cx="104775" cy="144557"/>
        </a:xfrm>
        <a:prstGeom prst="rect">
          <a:avLst/>
        </a:prstGeom>
        <a:noFill/>
        <a:ln w="9525">
          <a:noFill/>
          <a:miter lim="800000"/>
          <a:headEnd/>
          <a:tailEnd/>
        </a:ln>
      </xdr:spPr>
    </xdr:sp>
    <xdr:clientData/>
  </xdr:oneCellAnchor>
  <xdr:oneCellAnchor>
    <xdr:from>
      <xdr:col>4</xdr:col>
      <xdr:colOff>0</xdr:colOff>
      <xdr:row>9</xdr:row>
      <xdr:rowOff>0</xdr:rowOff>
    </xdr:from>
    <xdr:ext cx="104775" cy="144557"/>
    <xdr:sp macro="" textlink="">
      <xdr:nvSpPr>
        <xdr:cNvPr id="221" name="Text Box 3">
          <a:extLst>
            <a:ext uri="{FF2B5EF4-FFF2-40B4-BE49-F238E27FC236}">
              <a16:creationId xmlns:a16="http://schemas.microsoft.com/office/drawing/2014/main" id="{DD3B558F-0A1D-41E2-B547-068D4D21DD10}"/>
            </a:ext>
          </a:extLst>
        </xdr:cNvPr>
        <xdr:cNvSpPr txBox="1">
          <a:spLocks noChangeArrowheads="1"/>
        </xdr:cNvSpPr>
      </xdr:nvSpPr>
      <xdr:spPr bwMode="auto">
        <a:xfrm>
          <a:off x="6372225" y="5514975"/>
          <a:ext cx="104775" cy="144557"/>
        </a:xfrm>
        <a:prstGeom prst="rect">
          <a:avLst/>
        </a:prstGeom>
        <a:noFill/>
        <a:ln w="9525">
          <a:noFill/>
          <a:miter lim="800000"/>
          <a:headEnd/>
          <a:tailEnd/>
        </a:ln>
      </xdr:spPr>
    </xdr:sp>
    <xdr:clientData/>
  </xdr:oneCellAnchor>
  <xdr:oneCellAnchor>
    <xdr:from>
      <xdr:col>4</xdr:col>
      <xdr:colOff>0</xdr:colOff>
      <xdr:row>9</xdr:row>
      <xdr:rowOff>0</xdr:rowOff>
    </xdr:from>
    <xdr:ext cx="104775" cy="178327"/>
    <xdr:sp macro="" textlink="">
      <xdr:nvSpPr>
        <xdr:cNvPr id="222" name="Text Box 2">
          <a:extLst>
            <a:ext uri="{FF2B5EF4-FFF2-40B4-BE49-F238E27FC236}">
              <a16:creationId xmlns:a16="http://schemas.microsoft.com/office/drawing/2014/main" id="{A48FE017-784F-4747-A25E-B19E45799619}"/>
            </a:ext>
          </a:extLst>
        </xdr:cNvPr>
        <xdr:cNvSpPr txBox="1">
          <a:spLocks noChangeArrowheads="1"/>
        </xdr:cNvSpPr>
      </xdr:nvSpPr>
      <xdr:spPr bwMode="auto">
        <a:xfrm>
          <a:off x="6372225" y="5514975"/>
          <a:ext cx="104775" cy="178327"/>
        </a:xfrm>
        <a:prstGeom prst="rect">
          <a:avLst/>
        </a:prstGeom>
        <a:noFill/>
        <a:ln w="9525">
          <a:noFill/>
          <a:miter lim="800000"/>
          <a:headEnd/>
          <a:tailEnd/>
        </a:ln>
      </xdr:spPr>
    </xdr:sp>
    <xdr:clientData/>
  </xdr:oneCellAnchor>
  <xdr:oneCellAnchor>
    <xdr:from>
      <xdr:col>4</xdr:col>
      <xdr:colOff>0</xdr:colOff>
      <xdr:row>9</xdr:row>
      <xdr:rowOff>0</xdr:rowOff>
    </xdr:from>
    <xdr:ext cx="104775" cy="178327"/>
    <xdr:sp macro="" textlink="">
      <xdr:nvSpPr>
        <xdr:cNvPr id="223" name="Text Box 3">
          <a:extLst>
            <a:ext uri="{FF2B5EF4-FFF2-40B4-BE49-F238E27FC236}">
              <a16:creationId xmlns:a16="http://schemas.microsoft.com/office/drawing/2014/main" id="{66458E34-B209-41A0-9DC7-46C0E906024E}"/>
            </a:ext>
          </a:extLst>
        </xdr:cNvPr>
        <xdr:cNvSpPr txBox="1">
          <a:spLocks noChangeArrowheads="1"/>
        </xdr:cNvSpPr>
      </xdr:nvSpPr>
      <xdr:spPr bwMode="auto">
        <a:xfrm>
          <a:off x="6372225" y="5514975"/>
          <a:ext cx="104775" cy="178327"/>
        </a:xfrm>
        <a:prstGeom prst="rect">
          <a:avLst/>
        </a:prstGeom>
        <a:noFill/>
        <a:ln w="9525">
          <a:noFill/>
          <a:miter lim="800000"/>
          <a:headEnd/>
          <a:tailEnd/>
        </a:ln>
      </xdr:spPr>
    </xdr:sp>
    <xdr:clientData/>
  </xdr:oneCellAnchor>
  <xdr:oneCellAnchor>
    <xdr:from>
      <xdr:col>4</xdr:col>
      <xdr:colOff>0</xdr:colOff>
      <xdr:row>11</xdr:row>
      <xdr:rowOff>0</xdr:rowOff>
    </xdr:from>
    <xdr:ext cx="104775" cy="144557"/>
    <xdr:sp macro="" textlink="">
      <xdr:nvSpPr>
        <xdr:cNvPr id="224" name="Text Box 2">
          <a:extLst>
            <a:ext uri="{FF2B5EF4-FFF2-40B4-BE49-F238E27FC236}">
              <a16:creationId xmlns:a16="http://schemas.microsoft.com/office/drawing/2014/main" id="{1599BC19-BD05-4732-9D31-A989FC189FA3}"/>
            </a:ext>
          </a:extLst>
        </xdr:cNvPr>
        <xdr:cNvSpPr txBox="1">
          <a:spLocks noChangeArrowheads="1"/>
        </xdr:cNvSpPr>
      </xdr:nvSpPr>
      <xdr:spPr bwMode="auto">
        <a:xfrm>
          <a:off x="6372225" y="6105525"/>
          <a:ext cx="104775" cy="144557"/>
        </a:xfrm>
        <a:prstGeom prst="rect">
          <a:avLst/>
        </a:prstGeom>
        <a:noFill/>
        <a:ln w="9525">
          <a:noFill/>
          <a:miter lim="800000"/>
          <a:headEnd/>
          <a:tailEnd/>
        </a:ln>
      </xdr:spPr>
    </xdr:sp>
    <xdr:clientData/>
  </xdr:oneCellAnchor>
  <xdr:oneCellAnchor>
    <xdr:from>
      <xdr:col>4</xdr:col>
      <xdr:colOff>0</xdr:colOff>
      <xdr:row>11</xdr:row>
      <xdr:rowOff>0</xdr:rowOff>
    </xdr:from>
    <xdr:ext cx="104775" cy="144557"/>
    <xdr:sp macro="" textlink="">
      <xdr:nvSpPr>
        <xdr:cNvPr id="225" name="Text Box 3">
          <a:extLst>
            <a:ext uri="{FF2B5EF4-FFF2-40B4-BE49-F238E27FC236}">
              <a16:creationId xmlns:a16="http://schemas.microsoft.com/office/drawing/2014/main" id="{81BA9E72-6340-46D1-A7CD-C3544D605906}"/>
            </a:ext>
          </a:extLst>
        </xdr:cNvPr>
        <xdr:cNvSpPr txBox="1">
          <a:spLocks noChangeArrowheads="1"/>
        </xdr:cNvSpPr>
      </xdr:nvSpPr>
      <xdr:spPr bwMode="auto">
        <a:xfrm>
          <a:off x="6372225" y="6105525"/>
          <a:ext cx="104775" cy="144557"/>
        </a:xfrm>
        <a:prstGeom prst="rect">
          <a:avLst/>
        </a:prstGeom>
        <a:noFill/>
        <a:ln w="9525">
          <a:noFill/>
          <a:miter lim="800000"/>
          <a:headEnd/>
          <a:tailEnd/>
        </a:ln>
      </xdr:spPr>
    </xdr:sp>
    <xdr:clientData/>
  </xdr:oneCellAnchor>
  <xdr:oneCellAnchor>
    <xdr:from>
      <xdr:col>4</xdr:col>
      <xdr:colOff>0</xdr:colOff>
      <xdr:row>11</xdr:row>
      <xdr:rowOff>0</xdr:rowOff>
    </xdr:from>
    <xdr:ext cx="104775" cy="178327"/>
    <xdr:sp macro="" textlink="">
      <xdr:nvSpPr>
        <xdr:cNvPr id="226" name="Text Box 2">
          <a:extLst>
            <a:ext uri="{FF2B5EF4-FFF2-40B4-BE49-F238E27FC236}">
              <a16:creationId xmlns:a16="http://schemas.microsoft.com/office/drawing/2014/main" id="{99EC8096-4357-4167-8738-07EB46FED06F}"/>
            </a:ext>
          </a:extLst>
        </xdr:cNvPr>
        <xdr:cNvSpPr txBox="1">
          <a:spLocks noChangeArrowheads="1"/>
        </xdr:cNvSpPr>
      </xdr:nvSpPr>
      <xdr:spPr bwMode="auto">
        <a:xfrm>
          <a:off x="6372225" y="6105525"/>
          <a:ext cx="104775" cy="178327"/>
        </a:xfrm>
        <a:prstGeom prst="rect">
          <a:avLst/>
        </a:prstGeom>
        <a:noFill/>
        <a:ln w="9525">
          <a:noFill/>
          <a:miter lim="800000"/>
          <a:headEnd/>
          <a:tailEnd/>
        </a:ln>
      </xdr:spPr>
    </xdr:sp>
    <xdr:clientData/>
  </xdr:oneCellAnchor>
  <xdr:oneCellAnchor>
    <xdr:from>
      <xdr:col>4</xdr:col>
      <xdr:colOff>0</xdr:colOff>
      <xdr:row>11</xdr:row>
      <xdr:rowOff>0</xdr:rowOff>
    </xdr:from>
    <xdr:ext cx="104775" cy="178327"/>
    <xdr:sp macro="" textlink="">
      <xdr:nvSpPr>
        <xdr:cNvPr id="227" name="Text Box 3">
          <a:extLst>
            <a:ext uri="{FF2B5EF4-FFF2-40B4-BE49-F238E27FC236}">
              <a16:creationId xmlns:a16="http://schemas.microsoft.com/office/drawing/2014/main" id="{281F14B7-7A70-4DCB-9BA9-6C94202B9188}"/>
            </a:ext>
          </a:extLst>
        </xdr:cNvPr>
        <xdr:cNvSpPr txBox="1">
          <a:spLocks noChangeArrowheads="1"/>
        </xdr:cNvSpPr>
      </xdr:nvSpPr>
      <xdr:spPr bwMode="auto">
        <a:xfrm>
          <a:off x="6372225" y="6105525"/>
          <a:ext cx="104775" cy="178327"/>
        </a:xfrm>
        <a:prstGeom prst="rect">
          <a:avLst/>
        </a:prstGeom>
        <a:noFill/>
        <a:ln w="9525">
          <a:noFill/>
          <a:miter lim="800000"/>
          <a:headEnd/>
          <a:tailEnd/>
        </a:ln>
      </xdr:spPr>
    </xdr:sp>
    <xdr:clientData/>
  </xdr:oneCellAnchor>
  <xdr:oneCellAnchor>
    <xdr:from>
      <xdr:col>4</xdr:col>
      <xdr:colOff>0</xdr:colOff>
      <xdr:row>11</xdr:row>
      <xdr:rowOff>0</xdr:rowOff>
    </xdr:from>
    <xdr:ext cx="104775" cy="144557"/>
    <xdr:sp macro="" textlink="">
      <xdr:nvSpPr>
        <xdr:cNvPr id="228" name="Text Box 2">
          <a:extLst>
            <a:ext uri="{FF2B5EF4-FFF2-40B4-BE49-F238E27FC236}">
              <a16:creationId xmlns:a16="http://schemas.microsoft.com/office/drawing/2014/main" id="{4E7342EB-A971-4565-AF0F-03621C3FABD7}"/>
            </a:ext>
          </a:extLst>
        </xdr:cNvPr>
        <xdr:cNvSpPr txBox="1">
          <a:spLocks noChangeArrowheads="1"/>
        </xdr:cNvSpPr>
      </xdr:nvSpPr>
      <xdr:spPr bwMode="auto">
        <a:xfrm>
          <a:off x="6372225" y="6105525"/>
          <a:ext cx="104775" cy="144557"/>
        </a:xfrm>
        <a:prstGeom prst="rect">
          <a:avLst/>
        </a:prstGeom>
        <a:noFill/>
        <a:ln w="9525">
          <a:noFill/>
          <a:miter lim="800000"/>
          <a:headEnd/>
          <a:tailEnd/>
        </a:ln>
      </xdr:spPr>
    </xdr:sp>
    <xdr:clientData/>
  </xdr:oneCellAnchor>
  <xdr:oneCellAnchor>
    <xdr:from>
      <xdr:col>4</xdr:col>
      <xdr:colOff>0</xdr:colOff>
      <xdr:row>11</xdr:row>
      <xdr:rowOff>0</xdr:rowOff>
    </xdr:from>
    <xdr:ext cx="104775" cy="144557"/>
    <xdr:sp macro="" textlink="">
      <xdr:nvSpPr>
        <xdr:cNvPr id="229" name="Text Box 3">
          <a:extLst>
            <a:ext uri="{FF2B5EF4-FFF2-40B4-BE49-F238E27FC236}">
              <a16:creationId xmlns:a16="http://schemas.microsoft.com/office/drawing/2014/main" id="{7195DFD6-A739-4605-82A7-0E713118C0A3}"/>
            </a:ext>
          </a:extLst>
        </xdr:cNvPr>
        <xdr:cNvSpPr txBox="1">
          <a:spLocks noChangeArrowheads="1"/>
        </xdr:cNvSpPr>
      </xdr:nvSpPr>
      <xdr:spPr bwMode="auto">
        <a:xfrm>
          <a:off x="6372225" y="6105525"/>
          <a:ext cx="104775" cy="144557"/>
        </a:xfrm>
        <a:prstGeom prst="rect">
          <a:avLst/>
        </a:prstGeom>
        <a:noFill/>
        <a:ln w="9525">
          <a:noFill/>
          <a:miter lim="800000"/>
          <a:headEnd/>
          <a:tailEnd/>
        </a:ln>
      </xdr:spPr>
    </xdr:sp>
    <xdr:clientData/>
  </xdr:oneCellAnchor>
  <xdr:oneCellAnchor>
    <xdr:from>
      <xdr:col>4</xdr:col>
      <xdr:colOff>0</xdr:colOff>
      <xdr:row>11</xdr:row>
      <xdr:rowOff>0</xdr:rowOff>
    </xdr:from>
    <xdr:ext cx="104775" cy="178327"/>
    <xdr:sp macro="" textlink="">
      <xdr:nvSpPr>
        <xdr:cNvPr id="230" name="Text Box 2">
          <a:extLst>
            <a:ext uri="{FF2B5EF4-FFF2-40B4-BE49-F238E27FC236}">
              <a16:creationId xmlns:a16="http://schemas.microsoft.com/office/drawing/2014/main" id="{BCCEB0BF-6FC8-46AD-BD14-20075A8A3058}"/>
            </a:ext>
          </a:extLst>
        </xdr:cNvPr>
        <xdr:cNvSpPr txBox="1">
          <a:spLocks noChangeArrowheads="1"/>
        </xdr:cNvSpPr>
      </xdr:nvSpPr>
      <xdr:spPr bwMode="auto">
        <a:xfrm>
          <a:off x="6372225" y="6105525"/>
          <a:ext cx="104775" cy="178327"/>
        </a:xfrm>
        <a:prstGeom prst="rect">
          <a:avLst/>
        </a:prstGeom>
        <a:noFill/>
        <a:ln w="9525">
          <a:noFill/>
          <a:miter lim="800000"/>
          <a:headEnd/>
          <a:tailEnd/>
        </a:ln>
      </xdr:spPr>
    </xdr:sp>
    <xdr:clientData/>
  </xdr:oneCellAnchor>
  <xdr:oneCellAnchor>
    <xdr:from>
      <xdr:col>4</xdr:col>
      <xdr:colOff>0</xdr:colOff>
      <xdr:row>11</xdr:row>
      <xdr:rowOff>0</xdr:rowOff>
    </xdr:from>
    <xdr:ext cx="104775" cy="178327"/>
    <xdr:sp macro="" textlink="">
      <xdr:nvSpPr>
        <xdr:cNvPr id="231" name="Text Box 3">
          <a:extLst>
            <a:ext uri="{FF2B5EF4-FFF2-40B4-BE49-F238E27FC236}">
              <a16:creationId xmlns:a16="http://schemas.microsoft.com/office/drawing/2014/main" id="{3532A786-1A27-4428-8570-430926652474}"/>
            </a:ext>
          </a:extLst>
        </xdr:cNvPr>
        <xdr:cNvSpPr txBox="1">
          <a:spLocks noChangeArrowheads="1"/>
        </xdr:cNvSpPr>
      </xdr:nvSpPr>
      <xdr:spPr bwMode="auto">
        <a:xfrm>
          <a:off x="6372225" y="6105525"/>
          <a:ext cx="104775" cy="178327"/>
        </a:xfrm>
        <a:prstGeom prst="rect">
          <a:avLst/>
        </a:prstGeom>
        <a:noFill/>
        <a:ln w="9525">
          <a:noFill/>
          <a:miter lim="800000"/>
          <a:headEnd/>
          <a:tailEnd/>
        </a:ln>
      </xdr:spPr>
    </xdr:sp>
    <xdr:clientData/>
  </xdr:oneCellAnchor>
  <xdr:oneCellAnchor>
    <xdr:from>
      <xdr:col>4</xdr:col>
      <xdr:colOff>0</xdr:colOff>
      <xdr:row>13</xdr:row>
      <xdr:rowOff>0</xdr:rowOff>
    </xdr:from>
    <xdr:ext cx="104775" cy="144557"/>
    <xdr:sp macro="" textlink="">
      <xdr:nvSpPr>
        <xdr:cNvPr id="232" name="Text Box 2">
          <a:extLst>
            <a:ext uri="{FF2B5EF4-FFF2-40B4-BE49-F238E27FC236}">
              <a16:creationId xmlns:a16="http://schemas.microsoft.com/office/drawing/2014/main" id="{19A7B6A6-A241-41C0-8131-90B3FCDF6288}"/>
            </a:ext>
          </a:extLst>
        </xdr:cNvPr>
        <xdr:cNvSpPr txBox="1">
          <a:spLocks noChangeArrowheads="1"/>
        </xdr:cNvSpPr>
      </xdr:nvSpPr>
      <xdr:spPr bwMode="auto">
        <a:xfrm>
          <a:off x="6372225" y="6543675"/>
          <a:ext cx="104775" cy="144557"/>
        </a:xfrm>
        <a:prstGeom prst="rect">
          <a:avLst/>
        </a:prstGeom>
        <a:noFill/>
        <a:ln w="9525">
          <a:noFill/>
          <a:miter lim="800000"/>
          <a:headEnd/>
          <a:tailEnd/>
        </a:ln>
      </xdr:spPr>
    </xdr:sp>
    <xdr:clientData/>
  </xdr:oneCellAnchor>
  <xdr:oneCellAnchor>
    <xdr:from>
      <xdr:col>4</xdr:col>
      <xdr:colOff>0</xdr:colOff>
      <xdr:row>13</xdr:row>
      <xdr:rowOff>0</xdr:rowOff>
    </xdr:from>
    <xdr:ext cx="104775" cy="144557"/>
    <xdr:sp macro="" textlink="">
      <xdr:nvSpPr>
        <xdr:cNvPr id="233" name="Text Box 3">
          <a:extLst>
            <a:ext uri="{FF2B5EF4-FFF2-40B4-BE49-F238E27FC236}">
              <a16:creationId xmlns:a16="http://schemas.microsoft.com/office/drawing/2014/main" id="{F8F4E6C2-1AAB-41B0-B267-3256FA85C4A3}"/>
            </a:ext>
          </a:extLst>
        </xdr:cNvPr>
        <xdr:cNvSpPr txBox="1">
          <a:spLocks noChangeArrowheads="1"/>
        </xdr:cNvSpPr>
      </xdr:nvSpPr>
      <xdr:spPr bwMode="auto">
        <a:xfrm>
          <a:off x="6372225" y="654367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34" name="Text Box 2">
          <a:extLst>
            <a:ext uri="{FF2B5EF4-FFF2-40B4-BE49-F238E27FC236}">
              <a16:creationId xmlns:a16="http://schemas.microsoft.com/office/drawing/2014/main" id="{23D68123-AD9F-49F1-A9DD-3D5E3F4ADEB9}"/>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35" name="Text Box 3">
          <a:extLst>
            <a:ext uri="{FF2B5EF4-FFF2-40B4-BE49-F238E27FC236}">
              <a16:creationId xmlns:a16="http://schemas.microsoft.com/office/drawing/2014/main" id="{574C1CED-BCE6-422A-8491-705EF2647AC5}"/>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36" name="Text Box 2">
          <a:extLst>
            <a:ext uri="{FF2B5EF4-FFF2-40B4-BE49-F238E27FC236}">
              <a16:creationId xmlns:a16="http://schemas.microsoft.com/office/drawing/2014/main" id="{5068D411-726F-4185-9F2A-76B800274608}"/>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37" name="Text Box 3">
          <a:extLst>
            <a:ext uri="{FF2B5EF4-FFF2-40B4-BE49-F238E27FC236}">
              <a16:creationId xmlns:a16="http://schemas.microsoft.com/office/drawing/2014/main" id="{1DF7C2C1-AE30-4367-9C54-88608F3703BF}"/>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38" name="Text Box 2">
          <a:extLst>
            <a:ext uri="{FF2B5EF4-FFF2-40B4-BE49-F238E27FC236}">
              <a16:creationId xmlns:a16="http://schemas.microsoft.com/office/drawing/2014/main" id="{2EA3919A-92A1-42C3-ABCE-99E8CCE494F5}"/>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39" name="Text Box 3">
          <a:extLst>
            <a:ext uri="{FF2B5EF4-FFF2-40B4-BE49-F238E27FC236}">
              <a16:creationId xmlns:a16="http://schemas.microsoft.com/office/drawing/2014/main" id="{C32C2D22-5F14-4446-AC0F-FEB14E25DBEF}"/>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0" name="Text Box 2">
          <a:extLst>
            <a:ext uri="{FF2B5EF4-FFF2-40B4-BE49-F238E27FC236}">
              <a16:creationId xmlns:a16="http://schemas.microsoft.com/office/drawing/2014/main" id="{4A8C0231-4464-4978-8F73-3BAE64BB26B3}"/>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1" name="Text Box 3">
          <a:extLst>
            <a:ext uri="{FF2B5EF4-FFF2-40B4-BE49-F238E27FC236}">
              <a16:creationId xmlns:a16="http://schemas.microsoft.com/office/drawing/2014/main" id="{4AFA03F5-7296-4341-94C7-37F97797B218}"/>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42" name="Text Box 2">
          <a:extLst>
            <a:ext uri="{FF2B5EF4-FFF2-40B4-BE49-F238E27FC236}">
              <a16:creationId xmlns:a16="http://schemas.microsoft.com/office/drawing/2014/main" id="{1840B49B-DDD5-4598-B802-AAED7FAD1788}"/>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43" name="Text Box 3">
          <a:extLst>
            <a:ext uri="{FF2B5EF4-FFF2-40B4-BE49-F238E27FC236}">
              <a16:creationId xmlns:a16="http://schemas.microsoft.com/office/drawing/2014/main" id="{F86C13C7-5E85-4401-A3E3-E7653DAC7EC0}"/>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4" name="Text Box 2">
          <a:extLst>
            <a:ext uri="{FF2B5EF4-FFF2-40B4-BE49-F238E27FC236}">
              <a16:creationId xmlns:a16="http://schemas.microsoft.com/office/drawing/2014/main" id="{861C388A-4452-4C38-93FD-92AB7C7B7280}"/>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5" name="Text Box 3">
          <a:extLst>
            <a:ext uri="{FF2B5EF4-FFF2-40B4-BE49-F238E27FC236}">
              <a16:creationId xmlns:a16="http://schemas.microsoft.com/office/drawing/2014/main" id="{A06B01D3-3ED5-48B3-AE0C-68011EB37413}"/>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46" name="Text Box 2">
          <a:extLst>
            <a:ext uri="{FF2B5EF4-FFF2-40B4-BE49-F238E27FC236}">
              <a16:creationId xmlns:a16="http://schemas.microsoft.com/office/drawing/2014/main" id="{FC510706-D468-403C-A493-268ECBF9C87C}"/>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47" name="Text Box 3">
          <a:extLst>
            <a:ext uri="{FF2B5EF4-FFF2-40B4-BE49-F238E27FC236}">
              <a16:creationId xmlns:a16="http://schemas.microsoft.com/office/drawing/2014/main" id="{1C5D36F4-153B-4EBB-86BC-4532F0DB0228}"/>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8" name="Text Box 2">
          <a:extLst>
            <a:ext uri="{FF2B5EF4-FFF2-40B4-BE49-F238E27FC236}">
              <a16:creationId xmlns:a16="http://schemas.microsoft.com/office/drawing/2014/main" id="{14543A91-7238-443D-8367-D667167CEBC2}"/>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44557"/>
    <xdr:sp macro="" textlink="">
      <xdr:nvSpPr>
        <xdr:cNvPr id="249" name="Text Box 3">
          <a:extLst>
            <a:ext uri="{FF2B5EF4-FFF2-40B4-BE49-F238E27FC236}">
              <a16:creationId xmlns:a16="http://schemas.microsoft.com/office/drawing/2014/main" id="{A196ACD4-DDBB-454F-A5F4-968AE05D104E}"/>
            </a:ext>
          </a:extLst>
        </xdr:cNvPr>
        <xdr:cNvSpPr txBox="1">
          <a:spLocks noChangeArrowheads="1"/>
        </xdr:cNvSpPr>
      </xdr:nvSpPr>
      <xdr:spPr bwMode="auto">
        <a:xfrm>
          <a:off x="6372225" y="6981825"/>
          <a:ext cx="104775" cy="14455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50" name="Text Box 2">
          <a:extLst>
            <a:ext uri="{FF2B5EF4-FFF2-40B4-BE49-F238E27FC236}">
              <a16:creationId xmlns:a16="http://schemas.microsoft.com/office/drawing/2014/main" id="{7390C4CB-B244-4614-8E5E-6049BBDB9E9E}"/>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16</xdr:row>
      <xdr:rowOff>0</xdr:rowOff>
    </xdr:from>
    <xdr:ext cx="104775" cy="178327"/>
    <xdr:sp macro="" textlink="">
      <xdr:nvSpPr>
        <xdr:cNvPr id="251" name="Text Box 3">
          <a:extLst>
            <a:ext uri="{FF2B5EF4-FFF2-40B4-BE49-F238E27FC236}">
              <a16:creationId xmlns:a16="http://schemas.microsoft.com/office/drawing/2014/main" id="{EE4911F3-E6E8-48AE-9646-7887C25011F6}"/>
            </a:ext>
          </a:extLst>
        </xdr:cNvPr>
        <xdr:cNvSpPr txBox="1">
          <a:spLocks noChangeArrowheads="1"/>
        </xdr:cNvSpPr>
      </xdr:nvSpPr>
      <xdr:spPr bwMode="auto">
        <a:xfrm>
          <a:off x="6372225" y="6981825"/>
          <a:ext cx="104775" cy="178327"/>
        </a:xfrm>
        <a:prstGeom prst="rect">
          <a:avLst/>
        </a:prstGeom>
        <a:noFill/>
        <a:ln w="9525">
          <a:noFill/>
          <a:miter lim="800000"/>
          <a:headEnd/>
          <a:tailEnd/>
        </a:ln>
      </xdr:spPr>
    </xdr:sp>
    <xdr:clientData/>
  </xdr:oneCellAnchor>
  <xdr:oneCellAnchor>
    <xdr:from>
      <xdr:col>4</xdr:col>
      <xdr:colOff>0</xdr:colOff>
      <xdr:row>18</xdr:row>
      <xdr:rowOff>0</xdr:rowOff>
    </xdr:from>
    <xdr:ext cx="104775" cy="144557"/>
    <xdr:sp macro="" textlink="">
      <xdr:nvSpPr>
        <xdr:cNvPr id="252" name="Text Box 2">
          <a:extLst>
            <a:ext uri="{FF2B5EF4-FFF2-40B4-BE49-F238E27FC236}">
              <a16:creationId xmlns:a16="http://schemas.microsoft.com/office/drawing/2014/main" id="{2F810387-C613-4E93-AAD4-A4BB4BBF8095}"/>
            </a:ext>
          </a:extLst>
        </xdr:cNvPr>
        <xdr:cNvSpPr txBox="1">
          <a:spLocks noChangeArrowheads="1"/>
        </xdr:cNvSpPr>
      </xdr:nvSpPr>
      <xdr:spPr bwMode="auto">
        <a:xfrm>
          <a:off x="6372225" y="7562850"/>
          <a:ext cx="104775" cy="144557"/>
        </a:xfrm>
        <a:prstGeom prst="rect">
          <a:avLst/>
        </a:prstGeom>
        <a:noFill/>
        <a:ln w="9525">
          <a:noFill/>
          <a:miter lim="800000"/>
          <a:headEnd/>
          <a:tailEnd/>
        </a:ln>
      </xdr:spPr>
    </xdr:sp>
    <xdr:clientData/>
  </xdr:oneCellAnchor>
  <xdr:oneCellAnchor>
    <xdr:from>
      <xdr:col>4</xdr:col>
      <xdr:colOff>0</xdr:colOff>
      <xdr:row>18</xdr:row>
      <xdr:rowOff>0</xdr:rowOff>
    </xdr:from>
    <xdr:ext cx="104775" cy="144557"/>
    <xdr:sp macro="" textlink="">
      <xdr:nvSpPr>
        <xdr:cNvPr id="253" name="Text Box 3">
          <a:extLst>
            <a:ext uri="{FF2B5EF4-FFF2-40B4-BE49-F238E27FC236}">
              <a16:creationId xmlns:a16="http://schemas.microsoft.com/office/drawing/2014/main" id="{43CF02C8-A9E3-4263-A179-FDDE6A4E779E}"/>
            </a:ext>
          </a:extLst>
        </xdr:cNvPr>
        <xdr:cNvSpPr txBox="1">
          <a:spLocks noChangeArrowheads="1"/>
        </xdr:cNvSpPr>
      </xdr:nvSpPr>
      <xdr:spPr bwMode="auto">
        <a:xfrm>
          <a:off x="6372225" y="7562850"/>
          <a:ext cx="104775" cy="144557"/>
        </a:xfrm>
        <a:prstGeom prst="rect">
          <a:avLst/>
        </a:prstGeom>
        <a:noFill/>
        <a:ln w="9525">
          <a:noFill/>
          <a:miter lim="800000"/>
          <a:headEnd/>
          <a:tailEnd/>
        </a:ln>
      </xdr:spPr>
    </xdr:sp>
    <xdr:clientData/>
  </xdr:oneCellAnchor>
  <xdr:oneCellAnchor>
    <xdr:from>
      <xdr:col>4</xdr:col>
      <xdr:colOff>0</xdr:colOff>
      <xdr:row>26</xdr:row>
      <xdr:rowOff>0</xdr:rowOff>
    </xdr:from>
    <xdr:ext cx="104775" cy="178327"/>
    <xdr:sp macro="" textlink="">
      <xdr:nvSpPr>
        <xdr:cNvPr id="254" name="Text Box 2">
          <a:extLst>
            <a:ext uri="{FF2B5EF4-FFF2-40B4-BE49-F238E27FC236}">
              <a16:creationId xmlns:a16="http://schemas.microsoft.com/office/drawing/2014/main" id="{F824B212-C430-4BDD-B244-D63E7E181136}"/>
            </a:ext>
          </a:extLst>
        </xdr:cNvPr>
        <xdr:cNvSpPr txBox="1">
          <a:spLocks noChangeArrowheads="1"/>
        </xdr:cNvSpPr>
      </xdr:nvSpPr>
      <xdr:spPr bwMode="auto">
        <a:xfrm>
          <a:off x="6372225" y="8715375"/>
          <a:ext cx="104775" cy="178327"/>
        </a:xfrm>
        <a:prstGeom prst="rect">
          <a:avLst/>
        </a:prstGeom>
        <a:noFill/>
        <a:ln w="9525">
          <a:noFill/>
          <a:miter lim="800000"/>
          <a:headEnd/>
          <a:tailEnd/>
        </a:ln>
      </xdr:spPr>
    </xdr:sp>
    <xdr:clientData/>
  </xdr:oneCellAnchor>
  <xdr:oneCellAnchor>
    <xdr:from>
      <xdr:col>4</xdr:col>
      <xdr:colOff>0</xdr:colOff>
      <xdr:row>26</xdr:row>
      <xdr:rowOff>0</xdr:rowOff>
    </xdr:from>
    <xdr:ext cx="104775" cy="178327"/>
    <xdr:sp macro="" textlink="">
      <xdr:nvSpPr>
        <xdr:cNvPr id="255" name="Text Box 3">
          <a:extLst>
            <a:ext uri="{FF2B5EF4-FFF2-40B4-BE49-F238E27FC236}">
              <a16:creationId xmlns:a16="http://schemas.microsoft.com/office/drawing/2014/main" id="{BD5E0A47-6234-474E-A06D-73859B26E399}"/>
            </a:ext>
          </a:extLst>
        </xdr:cNvPr>
        <xdr:cNvSpPr txBox="1">
          <a:spLocks noChangeArrowheads="1"/>
        </xdr:cNvSpPr>
      </xdr:nvSpPr>
      <xdr:spPr bwMode="auto">
        <a:xfrm>
          <a:off x="6372225" y="8715375"/>
          <a:ext cx="104775" cy="178327"/>
        </a:xfrm>
        <a:prstGeom prst="rect">
          <a:avLst/>
        </a:prstGeom>
        <a:noFill/>
        <a:ln w="9525">
          <a:noFill/>
          <a:miter lim="800000"/>
          <a:headEnd/>
          <a:tailEnd/>
        </a:ln>
      </xdr:spPr>
    </xdr:sp>
    <xdr:clientData/>
  </xdr:oneCellAnchor>
  <xdr:oneCellAnchor>
    <xdr:from>
      <xdr:col>4</xdr:col>
      <xdr:colOff>0</xdr:colOff>
      <xdr:row>26</xdr:row>
      <xdr:rowOff>0</xdr:rowOff>
    </xdr:from>
    <xdr:ext cx="104775" cy="144557"/>
    <xdr:sp macro="" textlink="">
      <xdr:nvSpPr>
        <xdr:cNvPr id="256" name="Text Box 2">
          <a:extLst>
            <a:ext uri="{FF2B5EF4-FFF2-40B4-BE49-F238E27FC236}">
              <a16:creationId xmlns:a16="http://schemas.microsoft.com/office/drawing/2014/main" id="{17677607-2EA6-4607-AE52-B0654C7ECE62}"/>
            </a:ext>
          </a:extLst>
        </xdr:cNvPr>
        <xdr:cNvSpPr txBox="1">
          <a:spLocks noChangeArrowheads="1"/>
        </xdr:cNvSpPr>
      </xdr:nvSpPr>
      <xdr:spPr bwMode="auto">
        <a:xfrm>
          <a:off x="6372225" y="8715375"/>
          <a:ext cx="104775" cy="144557"/>
        </a:xfrm>
        <a:prstGeom prst="rect">
          <a:avLst/>
        </a:prstGeom>
        <a:noFill/>
        <a:ln w="9525">
          <a:noFill/>
          <a:miter lim="800000"/>
          <a:headEnd/>
          <a:tailEnd/>
        </a:ln>
      </xdr:spPr>
    </xdr:sp>
    <xdr:clientData/>
  </xdr:oneCellAnchor>
  <xdr:oneCellAnchor>
    <xdr:from>
      <xdr:col>4</xdr:col>
      <xdr:colOff>0</xdr:colOff>
      <xdr:row>26</xdr:row>
      <xdr:rowOff>0</xdr:rowOff>
    </xdr:from>
    <xdr:ext cx="104775" cy="144557"/>
    <xdr:sp macro="" textlink="">
      <xdr:nvSpPr>
        <xdr:cNvPr id="257" name="Text Box 3">
          <a:extLst>
            <a:ext uri="{FF2B5EF4-FFF2-40B4-BE49-F238E27FC236}">
              <a16:creationId xmlns:a16="http://schemas.microsoft.com/office/drawing/2014/main" id="{668C2DF5-3AF0-4E44-965E-7587736A44B7}"/>
            </a:ext>
          </a:extLst>
        </xdr:cNvPr>
        <xdr:cNvSpPr txBox="1">
          <a:spLocks noChangeArrowheads="1"/>
        </xdr:cNvSpPr>
      </xdr:nvSpPr>
      <xdr:spPr bwMode="auto">
        <a:xfrm>
          <a:off x="6372225" y="8715375"/>
          <a:ext cx="104775" cy="144557"/>
        </a:xfrm>
        <a:prstGeom prst="rect">
          <a:avLst/>
        </a:prstGeom>
        <a:noFill/>
        <a:ln w="9525">
          <a:noFill/>
          <a:miter lim="800000"/>
          <a:headEnd/>
          <a:tailEnd/>
        </a:ln>
      </xdr:spPr>
    </xdr:sp>
    <xdr:clientData/>
  </xdr:oneCellAnchor>
  <xdr:oneCellAnchor>
    <xdr:from>
      <xdr:col>4</xdr:col>
      <xdr:colOff>0</xdr:colOff>
      <xdr:row>26</xdr:row>
      <xdr:rowOff>0</xdr:rowOff>
    </xdr:from>
    <xdr:ext cx="104775" cy="178327"/>
    <xdr:sp macro="" textlink="">
      <xdr:nvSpPr>
        <xdr:cNvPr id="258" name="Text Box 2">
          <a:extLst>
            <a:ext uri="{FF2B5EF4-FFF2-40B4-BE49-F238E27FC236}">
              <a16:creationId xmlns:a16="http://schemas.microsoft.com/office/drawing/2014/main" id="{EAD9FF5F-D021-4505-90C3-E4D91127EB01}"/>
            </a:ext>
          </a:extLst>
        </xdr:cNvPr>
        <xdr:cNvSpPr txBox="1">
          <a:spLocks noChangeArrowheads="1"/>
        </xdr:cNvSpPr>
      </xdr:nvSpPr>
      <xdr:spPr bwMode="auto">
        <a:xfrm>
          <a:off x="6372225" y="8715375"/>
          <a:ext cx="104775" cy="178327"/>
        </a:xfrm>
        <a:prstGeom prst="rect">
          <a:avLst/>
        </a:prstGeom>
        <a:noFill/>
        <a:ln w="9525">
          <a:noFill/>
          <a:miter lim="800000"/>
          <a:headEnd/>
          <a:tailEnd/>
        </a:ln>
      </xdr:spPr>
    </xdr:sp>
    <xdr:clientData/>
  </xdr:oneCellAnchor>
  <xdr:oneCellAnchor>
    <xdr:from>
      <xdr:col>4</xdr:col>
      <xdr:colOff>0</xdr:colOff>
      <xdr:row>26</xdr:row>
      <xdr:rowOff>0</xdr:rowOff>
    </xdr:from>
    <xdr:ext cx="104775" cy="178327"/>
    <xdr:sp macro="" textlink="">
      <xdr:nvSpPr>
        <xdr:cNvPr id="259" name="Text Box 3">
          <a:extLst>
            <a:ext uri="{FF2B5EF4-FFF2-40B4-BE49-F238E27FC236}">
              <a16:creationId xmlns:a16="http://schemas.microsoft.com/office/drawing/2014/main" id="{5B6EF885-FBA9-4707-9F47-962BFF43DFE7}"/>
            </a:ext>
          </a:extLst>
        </xdr:cNvPr>
        <xdr:cNvSpPr txBox="1">
          <a:spLocks noChangeArrowheads="1"/>
        </xdr:cNvSpPr>
      </xdr:nvSpPr>
      <xdr:spPr bwMode="auto">
        <a:xfrm>
          <a:off x="6372225" y="8715375"/>
          <a:ext cx="104775" cy="178327"/>
        </a:xfrm>
        <a:prstGeom prst="rect">
          <a:avLst/>
        </a:prstGeom>
        <a:noFill/>
        <a:ln w="9525">
          <a:noFill/>
          <a:miter lim="800000"/>
          <a:headEnd/>
          <a:tailEnd/>
        </a:ln>
      </xdr:spPr>
    </xdr:sp>
    <xdr:clientData/>
  </xdr:oneCellAnchor>
  <xdr:oneCellAnchor>
    <xdr:from>
      <xdr:col>4</xdr:col>
      <xdr:colOff>0</xdr:colOff>
      <xdr:row>28</xdr:row>
      <xdr:rowOff>0</xdr:rowOff>
    </xdr:from>
    <xdr:ext cx="104775" cy="144557"/>
    <xdr:sp macro="" textlink="">
      <xdr:nvSpPr>
        <xdr:cNvPr id="260" name="Text Box 2">
          <a:extLst>
            <a:ext uri="{FF2B5EF4-FFF2-40B4-BE49-F238E27FC236}">
              <a16:creationId xmlns:a16="http://schemas.microsoft.com/office/drawing/2014/main" id="{35285812-1ADE-412C-ACEF-DFB0339E87FD}"/>
            </a:ext>
          </a:extLst>
        </xdr:cNvPr>
        <xdr:cNvSpPr txBox="1">
          <a:spLocks noChangeArrowheads="1"/>
        </xdr:cNvSpPr>
      </xdr:nvSpPr>
      <xdr:spPr bwMode="auto">
        <a:xfrm>
          <a:off x="6372225" y="11582400"/>
          <a:ext cx="104775" cy="144557"/>
        </a:xfrm>
        <a:prstGeom prst="rect">
          <a:avLst/>
        </a:prstGeom>
        <a:noFill/>
        <a:ln w="9525">
          <a:noFill/>
          <a:miter lim="800000"/>
          <a:headEnd/>
          <a:tailEnd/>
        </a:ln>
      </xdr:spPr>
    </xdr:sp>
    <xdr:clientData/>
  </xdr:oneCellAnchor>
  <xdr:oneCellAnchor>
    <xdr:from>
      <xdr:col>4</xdr:col>
      <xdr:colOff>0</xdr:colOff>
      <xdr:row>28</xdr:row>
      <xdr:rowOff>0</xdr:rowOff>
    </xdr:from>
    <xdr:ext cx="104775" cy="144557"/>
    <xdr:sp macro="" textlink="">
      <xdr:nvSpPr>
        <xdr:cNvPr id="261" name="Text Box 3">
          <a:extLst>
            <a:ext uri="{FF2B5EF4-FFF2-40B4-BE49-F238E27FC236}">
              <a16:creationId xmlns:a16="http://schemas.microsoft.com/office/drawing/2014/main" id="{E92DC45E-7EA8-4003-A06C-DE057BAC85EE}"/>
            </a:ext>
          </a:extLst>
        </xdr:cNvPr>
        <xdr:cNvSpPr txBox="1">
          <a:spLocks noChangeArrowheads="1"/>
        </xdr:cNvSpPr>
      </xdr:nvSpPr>
      <xdr:spPr bwMode="auto">
        <a:xfrm>
          <a:off x="6372225" y="11582400"/>
          <a:ext cx="104775" cy="144557"/>
        </a:xfrm>
        <a:prstGeom prst="rect">
          <a:avLst/>
        </a:prstGeom>
        <a:noFill/>
        <a:ln w="9525">
          <a:noFill/>
          <a:miter lim="800000"/>
          <a:headEnd/>
          <a:tailEnd/>
        </a:ln>
      </xdr:spPr>
    </xdr:sp>
    <xdr:clientData/>
  </xdr:oneCellAnchor>
  <xdr:oneCellAnchor>
    <xdr:from>
      <xdr:col>4</xdr:col>
      <xdr:colOff>0</xdr:colOff>
      <xdr:row>32</xdr:row>
      <xdr:rowOff>0</xdr:rowOff>
    </xdr:from>
    <xdr:ext cx="104775" cy="178327"/>
    <xdr:sp macro="" textlink="">
      <xdr:nvSpPr>
        <xdr:cNvPr id="262" name="Text Box 2">
          <a:extLst>
            <a:ext uri="{FF2B5EF4-FFF2-40B4-BE49-F238E27FC236}">
              <a16:creationId xmlns:a16="http://schemas.microsoft.com/office/drawing/2014/main" id="{0BF479AE-865E-4096-B550-8316F3F24C06}"/>
            </a:ext>
          </a:extLst>
        </xdr:cNvPr>
        <xdr:cNvSpPr txBox="1">
          <a:spLocks noChangeArrowheads="1"/>
        </xdr:cNvSpPr>
      </xdr:nvSpPr>
      <xdr:spPr bwMode="auto">
        <a:xfrm>
          <a:off x="6372225" y="12592050"/>
          <a:ext cx="104775" cy="178327"/>
        </a:xfrm>
        <a:prstGeom prst="rect">
          <a:avLst/>
        </a:prstGeom>
        <a:noFill/>
        <a:ln w="9525">
          <a:noFill/>
          <a:miter lim="800000"/>
          <a:headEnd/>
          <a:tailEnd/>
        </a:ln>
      </xdr:spPr>
    </xdr:sp>
    <xdr:clientData/>
  </xdr:oneCellAnchor>
  <xdr:oneCellAnchor>
    <xdr:from>
      <xdr:col>4</xdr:col>
      <xdr:colOff>0</xdr:colOff>
      <xdr:row>32</xdr:row>
      <xdr:rowOff>0</xdr:rowOff>
    </xdr:from>
    <xdr:ext cx="104775" cy="178327"/>
    <xdr:sp macro="" textlink="">
      <xdr:nvSpPr>
        <xdr:cNvPr id="263" name="Text Box 3">
          <a:extLst>
            <a:ext uri="{FF2B5EF4-FFF2-40B4-BE49-F238E27FC236}">
              <a16:creationId xmlns:a16="http://schemas.microsoft.com/office/drawing/2014/main" id="{CEAE53B3-2A43-4C79-9FDC-EA63B23FBE58}"/>
            </a:ext>
          </a:extLst>
        </xdr:cNvPr>
        <xdr:cNvSpPr txBox="1">
          <a:spLocks noChangeArrowheads="1"/>
        </xdr:cNvSpPr>
      </xdr:nvSpPr>
      <xdr:spPr bwMode="auto">
        <a:xfrm>
          <a:off x="6372225" y="12592050"/>
          <a:ext cx="104775" cy="178327"/>
        </a:xfrm>
        <a:prstGeom prst="rect">
          <a:avLst/>
        </a:prstGeom>
        <a:noFill/>
        <a:ln w="9525">
          <a:noFill/>
          <a:miter lim="800000"/>
          <a:headEnd/>
          <a:tailEnd/>
        </a:ln>
      </xdr:spPr>
    </xdr:sp>
    <xdr:clientData/>
  </xdr:oneCellAnchor>
  <xdr:oneCellAnchor>
    <xdr:from>
      <xdr:col>4</xdr:col>
      <xdr:colOff>0</xdr:colOff>
      <xdr:row>32</xdr:row>
      <xdr:rowOff>0</xdr:rowOff>
    </xdr:from>
    <xdr:ext cx="104775" cy="144557"/>
    <xdr:sp macro="" textlink="">
      <xdr:nvSpPr>
        <xdr:cNvPr id="264" name="Text Box 2">
          <a:extLst>
            <a:ext uri="{FF2B5EF4-FFF2-40B4-BE49-F238E27FC236}">
              <a16:creationId xmlns:a16="http://schemas.microsoft.com/office/drawing/2014/main" id="{0FE11D6D-18B3-43FE-98E0-61367DC6D0C0}"/>
            </a:ext>
          </a:extLst>
        </xdr:cNvPr>
        <xdr:cNvSpPr txBox="1">
          <a:spLocks noChangeArrowheads="1"/>
        </xdr:cNvSpPr>
      </xdr:nvSpPr>
      <xdr:spPr bwMode="auto">
        <a:xfrm>
          <a:off x="6372225" y="12592050"/>
          <a:ext cx="104775" cy="144557"/>
        </a:xfrm>
        <a:prstGeom prst="rect">
          <a:avLst/>
        </a:prstGeom>
        <a:noFill/>
        <a:ln w="9525">
          <a:noFill/>
          <a:miter lim="800000"/>
          <a:headEnd/>
          <a:tailEnd/>
        </a:ln>
      </xdr:spPr>
    </xdr:sp>
    <xdr:clientData/>
  </xdr:oneCellAnchor>
  <xdr:oneCellAnchor>
    <xdr:from>
      <xdr:col>4</xdr:col>
      <xdr:colOff>0</xdr:colOff>
      <xdr:row>32</xdr:row>
      <xdr:rowOff>0</xdr:rowOff>
    </xdr:from>
    <xdr:ext cx="104775" cy="144557"/>
    <xdr:sp macro="" textlink="">
      <xdr:nvSpPr>
        <xdr:cNvPr id="265" name="Text Box 3">
          <a:extLst>
            <a:ext uri="{FF2B5EF4-FFF2-40B4-BE49-F238E27FC236}">
              <a16:creationId xmlns:a16="http://schemas.microsoft.com/office/drawing/2014/main" id="{C61B382F-33C3-4991-8E9C-E7243FF7B092}"/>
            </a:ext>
          </a:extLst>
        </xdr:cNvPr>
        <xdr:cNvSpPr txBox="1">
          <a:spLocks noChangeArrowheads="1"/>
        </xdr:cNvSpPr>
      </xdr:nvSpPr>
      <xdr:spPr bwMode="auto">
        <a:xfrm>
          <a:off x="6372225" y="12592050"/>
          <a:ext cx="104775" cy="144557"/>
        </a:xfrm>
        <a:prstGeom prst="rect">
          <a:avLst/>
        </a:prstGeom>
        <a:noFill/>
        <a:ln w="9525">
          <a:noFill/>
          <a:miter lim="800000"/>
          <a:headEnd/>
          <a:tailEnd/>
        </a:ln>
      </xdr:spPr>
    </xdr:sp>
    <xdr:clientData/>
  </xdr:oneCellAnchor>
  <xdr:oneCellAnchor>
    <xdr:from>
      <xdr:col>4</xdr:col>
      <xdr:colOff>0</xdr:colOff>
      <xdr:row>32</xdr:row>
      <xdr:rowOff>0</xdr:rowOff>
    </xdr:from>
    <xdr:ext cx="104775" cy="178327"/>
    <xdr:sp macro="" textlink="">
      <xdr:nvSpPr>
        <xdr:cNvPr id="266" name="Text Box 2">
          <a:extLst>
            <a:ext uri="{FF2B5EF4-FFF2-40B4-BE49-F238E27FC236}">
              <a16:creationId xmlns:a16="http://schemas.microsoft.com/office/drawing/2014/main" id="{E419439F-3187-4A0F-A35E-B13CABE3D4E8}"/>
            </a:ext>
          </a:extLst>
        </xdr:cNvPr>
        <xdr:cNvSpPr txBox="1">
          <a:spLocks noChangeArrowheads="1"/>
        </xdr:cNvSpPr>
      </xdr:nvSpPr>
      <xdr:spPr bwMode="auto">
        <a:xfrm>
          <a:off x="6372225" y="12592050"/>
          <a:ext cx="104775" cy="178327"/>
        </a:xfrm>
        <a:prstGeom prst="rect">
          <a:avLst/>
        </a:prstGeom>
        <a:noFill/>
        <a:ln w="9525">
          <a:noFill/>
          <a:miter lim="800000"/>
          <a:headEnd/>
          <a:tailEnd/>
        </a:ln>
      </xdr:spPr>
    </xdr:sp>
    <xdr:clientData/>
  </xdr:oneCellAnchor>
  <xdr:oneCellAnchor>
    <xdr:from>
      <xdr:col>4</xdr:col>
      <xdr:colOff>0</xdr:colOff>
      <xdr:row>32</xdr:row>
      <xdr:rowOff>0</xdr:rowOff>
    </xdr:from>
    <xdr:ext cx="104775" cy="178327"/>
    <xdr:sp macro="" textlink="">
      <xdr:nvSpPr>
        <xdr:cNvPr id="267" name="Text Box 3">
          <a:extLst>
            <a:ext uri="{FF2B5EF4-FFF2-40B4-BE49-F238E27FC236}">
              <a16:creationId xmlns:a16="http://schemas.microsoft.com/office/drawing/2014/main" id="{EFBB6C72-F597-40F7-A0E4-DD2850AD0DFD}"/>
            </a:ext>
          </a:extLst>
        </xdr:cNvPr>
        <xdr:cNvSpPr txBox="1">
          <a:spLocks noChangeArrowheads="1"/>
        </xdr:cNvSpPr>
      </xdr:nvSpPr>
      <xdr:spPr bwMode="auto">
        <a:xfrm>
          <a:off x="6372225" y="12592050"/>
          <a:ext cx="104775" cy="178327"/>
        </a:xfrm>
        <a:prstGeom prst="rect">
          <a:avLst/>
        </a:prstGeom>
        <a:noFill/>
        <a:ln w="9525">
          <a:noFill/>
          <a:miter lim="800000"/>
          <a:headEnd/>
          <a:tailEnd/>
        </a:ln>
      </xdr:spPr>
    </xdr:sp>
    <xdr:clientData/>
  </xdr:oneCellAnchor>
  <xdr:oneCellAnchor>
    <xdr:from>
      <xdr:col>4</xdr:col>
      <xdr:colOff>0</xdr:colOff>
      <xdr:row>34</xdr:row>
      <xdr:rowOff>0</xdr:rowOff>
    </xdr:from>
    <xdr:ext cx="104775" cy="144557"/>
    <xdr:sp macro="" textlink="">
      <xdr:nvSpPr>
        <xdr:cNvPr id="268" name="Text Box 2">
          <a:extLst>
            <a:ext uri="{FF2B5EF4-FFF2-40B4-BE49-F238E27FC236}">
              <a16:creationId xmlns:a16="http://schemas.microsoft.com/office/drawing/2014/main" id="{DC6598AC-37A3-4725-919D-8E9173491A13}"/>
            </a:ext>
          </a:extLst>
        </xdr:cNvPr>
        <xdr:cNvSpPr txBox="1">
          <a:spLocks noChangeArrowheads="1"/>
        </xdr:cNvSpPr>
      </xdr:nvSpPr>
      <xdr:spPr bwMode="auto">
        <a:xfrm>
          <a:off x="6372225" y="13030200"/>
          <a:ext cx="104775" cy="144557"/>
        </a:xfrm>
        <a:prstGeom prst="rect">
          <a:avLst/>
        </a:prstGeom>
        <a:noFill/>
        <a:ln w="9525">
          <a:noFill/>
          <a:miter lim="800000"/>
          <a:headEnd/>
          <a:tailEnd/>
        </a:ln>
      </xdr:spPr>
    </xdr:sp>
    <xdr:clientData/>
  </xdr:oneCellAnchor>
  <xdr:oneCellAnchor>
    <xdr:from>
      <xdr:col>4</xdr:col>
      <xdr:colOff>0</xdr:colOff>
      <xdr:row>34</xdr:row>
      <xdr:rowOff>0</xdr:rowOff>
    </xdr:from>
    <xdr:ext cx="104775" cy="144557"/>
    <xdr:sp macro="" textlink="">
      <xdr:nvSpPr>
        <xdr:cNvPr id="269" name="Text Box 3">
          <a:extLst>
            <a:ext uri="{FF2B5EF4-FFF2-40B4-BE49-F238E27FC236}">
              <a16:creationId xmlns:a16="http://schemas.microsoft.com/office/drawing/2014/main" id="{B1019365-A0FB-4E43-A72D-D4A106D2A6AE}"/>
            </a:ext>
          </a:extLst>
        </xdr:cNvPr>
        <xdr:cNvSpPr txBox="1">
          <a:spLocks noChangeArrowheads="1"/>
        </xdr:cNvSpPr>
      </xdr:nvSpPr>
      <xdr:spPr bwMode="auto">
        <a:xfrm>
          <a:off x="6372225" y="13030200"/>
          <a:ext cx="104775" cy="144557"/>
        </a:xfrm>
        <a:prstGeom prst="rect">
          <a:avLst/>
        </a:prstGeom>
        <a:noFill/>
        <a:ln w="9525">
          <a:noFill/>
          <a:miter lim="800000"/>
          <a:headEnd/>
          <a:tailEnd/>
        </a:ln>
      </xdr:spPr>
    </xdr:sp>
    <xdr:clientData/>
  </xdr:oneCellAnchor>
  <xdr:oneCellAnchor>
    <xdr:from>
      <xdr:col>4</xdr:col>
      <xdr:colOff>0</xdr:colOff>
      <xdr:row>35</xdr:row>
      <xdr:rowOff>0</xdr:rowOff>
    </xdr:from>
    <xdr:ext cx="104775" cy="178327"/>
    <xdr:sp macro="" textlink="">
      <xdr:nvSpPr>
        <xdr:cNvPr id="270" name="Text Box 2">
          <a:extLst>
            <a:ext uri="{FF2B5EF4-FFF2-40B4-BE49-F238E27FC236}">
              <a16:creationId xmlns:a16="http://schemas.microsoft.com/office/drawing/2014/main" id="{9E6CADB5-BE1B-43D9-B66E-8D0761984C24}"/>
            </a:ext>
          </a:extLst>
        </xdr:cNvPr>
        <xdr:cNvSpPr txBox="1">
          <a:spLocks noChangeArrowheads="1"/>
        </xdr:cNvSpPr>
      </xdr:nvSpPr>
      <xdr:spPr bwMode="auto">
        <a:xfrm>
          <a:off x="6372225" y="13468350"/>
          <a:ext cx="104775" cy="178327"/>
        </a:xfrm>
        <a:prstGeom prst="rect">
          <a:avLst/>
        </a:prstGeom>
        <a:noFill/>
        <a:ln w="9525">
          <a:noFill/>
          <a:miter lim="800000"/>
          <a:headEnd/>
          <a:tailEnd/>
        </a:ln>
      </xdr:spPr>
    </xdr:sp>
    <xdr:clientData/>
  </xdr:oneCellAnchor>
  <xdr:oneCellAnchor>
    <xdr:from>
      <xdr:col>4</xdr:col>
      <xdr:colOff>0</xdr:colOff>
      <xdr:row>35</xdr:row>
      <xdr:rowOff>0</xdr:rowOff>
    </xdr:from>
    <xdr:ext cx="104775" cy="178327"/>
    <xdr:sp macro="" textlink="">
      <xdr:nvSpPr>
        <xdr:cNvPr id="271" name="Text Box 3">
          <a:extLst>
            <a:ext uri="{FF2B5EF4-FFF2-40B4-BE49-F238E27FC236}">
              <a16:creationId xmlns:a16="http://schemas.microsoft.com/office/drawing/2014/main" id="{CBE501B2-6FE5-424F-A7E4-52229CCD9D6F}"/>
            </a:ext>
          </a:extLst>
        </xdr:cNvPr>
        <xdr:cNvSpPr txBox="1">
          <a:spLocks noChangeArrowheads="1"/>
        </xdr:cNvSpPr>
      </xdr:nvSpPr>
      <xdr:spPr bwMode="auto">
        <a:xfrm>
          <a:off x="6372225" y="13468350"/>
          <a:ext cx="104775" cy="178327"/>
        </a:xfrm>
        <a:prstGeom prst="rect">
          <a:avLst/>
        </a:prstGeom>
        <a:noFill/>
        <a:ln w="9525">
          <a:noFill/>
          <a:miter lim="800000"/>
          <a:headEnd/>
          <a:tailEnd/>
        </a:ln>
      </xdr:spPr>
    </xdr:sp>
    <xdr:clientData/>
  </xdr:oneCellAnchor>
  <xdr:oneCellAnchor>
    <xdr:from>
      <xdr:col>4</xdr:col>
      <xdr:colOff>0</xdr:colOff>
      <xdr:row>35</xdr:row>
      <xdr:rowOff>0</xdr:rowOff>
    </xdr:from>
    <xdr:ext cx="104775" cy="144557"/>
    <xdr:sp macro="" textlink="">
      <xdr:nvSpPr>
        <xdr:cNvPr id="272" name="Text Box 2">
          <a:extLst>
            <a:ext uri="{FF2B5EF4-FFF2-40B4-BE49-F238E27FC236}">
              <a16:creationId xmlns:a16="http://schemas.microsoft.com/office/drawing/2014/main" id="{2A00B764-7695-4D9B-B41F-8BE87C7FD946}"/>
            </a:ext>
          </a:extLst>
        </xdr:cNvPr>
        <xdr:cNvSpPr txBox="1">
          <a:spLocks noChangeArrowheads="1"/>
        </xdr:cNvSpPr>
      </xdr:nvSpPr>
      <xdr:spPr bwMode="auto">
        <a:xfrm>
          <a:off x="6372225" y="13468350"/>
          <a:ext cx="104775" cy="144557"/>
        </a:xfrm>
        <a:prstGeom prst="rect">
          <a:avLst/>
        </a:prstGeom>
        <a:noFill/>
        <a:ln w="9525">
          <a:noFill/>
          <a:miter lim="800000"/>
          <a:headEnd/>
          <a:tailEnd/>
        </a:ln>
      </xdr:spPr>
    </xdr:sp>
    <xdr:clientData/>
  </xdr:oneCellAnchor>
  <xdr:oneCellAnchor>
    <xdr:from>
      <xdr:col>4</xdr:col>
      <xdr:colOff>0</xdr:colOff>
      <xdr:row>35</xdr:row>
      <xdr:rowOff>0</xdr:rowOff>
    </xdr:from>
    <xdr:ext cx="104775" cy="144557"/>
    <xdr:sp macro="" textlink="">
      <xdr:nvSpPr>
        <xdr:cNvPr id="273" name="Text Box 3">
          <a:extLst>
            <a:ext uri="{FF2B5EF4-FFF2-40B4-BE49-F238E27FC236}">
              <a16:creationId xmlns:a16="http://schemas.microsoft.com/office/drawing/2014/main" id="{BAF193D2-557D-4BBA-88C2-EB662FC01B22}"/>
            </a:ext>
          </a:extLst>
        </xdr:cNvPr>
        <xdr:cNvSpPr txBox="1">
          <a:spLocks noChangeArrowheads="1"/>
        </xdr:cNvSpPr>
      </xdr:nvSpPr>
      <xdr:spPr bwMode="auto">
        <a:xfrm>
          <a:off x="6372225" y="13468350"/>
          <a:ext cx="104775" cy="144557"/>
        </a:xfrm>
        <a:prstGeom prst="rect">
          <a:avLst/>
        </a:prstGeom>
        <a:noFill/>
        <a:ln w="9525">
          <a:noFill/>
          <a:miter lim="800000"/>
          <a:headEnd/>
          <a:tailEnd/>
        </a:ln>
      </xdr:spPr>
    </xdr:sp>
    <xdr:clientData/>
  </xdr:oneCellAnchor>
  <xdr:oneCellAnchor>
    <xdr:from>
      <xdr:col>4</xdr:col>
      <xdr:colOff>0</xdr:colOff>
      <xdr:row>35</xdr:row>
      <xdr:rowOff>0</xdr:rowOff>
    </xdr:from>
    <xdr:ext cx="104775" cy="178327"/>
    <xdr:sp macro="" textlink="">
      <xdr:nvSpPr>
        <xdr:cNvPr id="274" name="Text Box 2">
          <a:extLst>
            <a:ext uri="{FF2B5EF4-FFF2-40B4-BE49-F238E27FC236}">
              <a16:creationId xmlns:a16="http://schemas.microsoft.com/office/drawing/2014/main" id="{A602BA03-42B2-4EFE-A55D-FC806A4C8B62}"/>
            </a:ext>
          </a:extLst>
        </xdr:cNvPr>
        <xdr:cNvSpPr txBox="1">
          <a:spLocks noChangeArrowheads="1"/>
        </xdr:cNvSpPr>
      </xdr:nvSpPr>
      <xdr:spPr bwMode="auto">
        <a:xfrm>
          <a:off x="6372225" y="13468350"/>
          <a:ext cx="104775" cy="178327"/>
        </a:xfrm>
        <a:prstGeom prst="rect">
          <a:avLst/>
        </a:prstGeom>
        <a:noFill/>
        <a:ln w="9525">
          <a:noFill/>
          <a:miter lim="800000"/>
          <a:headEnd/>
          <a:tailEnd/>
        </a:ln>
      </xdr:spPr>
    </xdr:sp>
    <xdr:clientData/>
  </xdr:oneCellAnchor>
  <xdr:oneCellAnchor>
    <xdr:from>
      <xdr:col>4</xdr:col>
      <xdr:colOff>0</xdr:colOff>
      <xdr:row>35</xdr:row>
      <xdr:rowOff>0</xdr:rowOff>
    </xdr:from>
    <xdr:ext cx="104775" cy="178327"/>
    <xdr:sp macro="" textlink="">
      <xdr:nvSpPr>
        <xdr:cNvPr id="275" name="Text Box 3">
          <a:extLst>
            <a:ext uri="{FF2B5EF4-FFF2-40B4-BE49-F238E27FC236}">
              <a16:creationId xmlns:a16="http://schemas.microsoft.com/office/drawing/2014/main" id="{E7E58540-A460-4A4A-8660-0A970932A78B}"/>
            </a:ext>
          </a:extLst>
        </xdr:cNvPr>
        <xdr:cNvSpPr txBox="1">
          <a:spLocks noChangeArrowheads="1"/>
        </xdr:cNvSpPr>
      </xdr:nvSpPr>
      <xdr:spPr bwMode="auto">
        <a:xfrm>
          <a:off x="6372225" y="13468350"/>
          <a:ext cx="104775" cy="178327"/>
        </a:xfrm>
        <a:prstGeom prst="rect">
          <a:avLst/>
        </a:prstGeom>
        <a:noFill/>
        <a:ln w="9525">
          <a:noFill/>
          <a:miter lim="800000"/>
          <a:headEnd/>
          <a:tailEnd/>
        </a:ln>
      </xdr:spPr>
    </xdr:sp>
    <xdr:clientData/>
  </xdr:oneCellAnchor>
  <xdr:oneCellAnchor>
    <xdr:from>
      <xdr:col>4</xdr:col>
      <xdr:colOff>0</xdr:colOff>
      <xdr:row>37</xdr:row>
      <xdr:rowOff>0</xdr:rowOff>
    </xdr:from>
    <xdr:ext cx="104775" cy="144557"/>
    <xdr:sp macro="" textlink="">
      <xdr:nvSpPr>
        <xdr:cNvPr id="276" name="Text Box 2">
          <a:extLst>
            <a:ext uri="{FF2B5EF4-FFF2-40B4-BE49-F238E27FC236}">
              <a16:creationId xmlns:a16="http://schemas.microsoft.com/office/drawing/2014/main" id="{BD14E00A-45E3-4831-AA78-3A23A0E5B97A}"/>
            </a:ext>
          </a:extLst>
        </xdr:cNvPr>
        <xdr:cNvSpPr txBox="1">
          <a:spLocks noChangeArrowheads="1"/>
        </xdr:cNvSpPr>
      </xdr:nvSpPr>
      <xdr:spPr bwMode="auto">
        <a:xfrm>
          <a:off x="6372225" y="14049375"/>
          <a:ext cx="104775" cy="144557"/>
        </a:xfrm>
        <a:prstGeom prst="rect">
          <a:avLst/>
        </a:prstGeom>
        <a:noFill/>
        <a:ln w="9525">
          <a:noFill/>
          <a:miter lim="800000"/>
          <a:headEnd/>
          <a:tailEnd/>
        </a:ln>
      </xdr:spPr>
    </xdr:sp>
    <xdr:clientData/>
  </xdr:oneCellAnchor>
  <xdr:oneCellAnchor>
    <xdr:from>
      <xdr:col>4</xdr:col>
      <xdr:colOff>0</xdr:colOff>
      <xdr:row>37</xdr:row>
      <xdr:rowOff>0</xdr:rowOff>
    </xdr:from>
    <xdr:ext cx="104775" cy="144557"/>
    <xdr:sp macro="" textlink="">
      <xdr:nvSpPr>
        <xdr:cNvPr id="277" name="Text Box 3">
          <a:extLst>
            <a:ext uri="{FF2B5EF4-FFF2-40B4-BE49-F238E27FC236}">
              <a16:creationId xmlns:a16="http://schemas.microsoft.com/office/drawing/2014/main" id="{69277FDE-B245-4433-A1E1-B81728C5A2C8}"/>
            </a:ext>
          </a:extLst>
        </xdr:cNvPr>
        <xdr:cNvSpPr txBox="1">
          <a:spLocks noChangeArrowheads="1"/>
        </xdr:cNvSpPr>
      </xdr:nvSpPr>
      <xdr:spPr bwMode="auto">
        <a:xfrm>
          <a:off x="6372225" y="14049375"/>
          <a:ext cx="104775" cy="144557"/>
        </a:xfrm>
        <a:prstGeom prst="rect">
          <a:avLst/>
        </a:prstGeom>
        <a:noFill/>
        <a:ln w="9525">
          <a:noFill/>
          <a:miter lim="800000"/>
          <a:headEnd/>
          <a:tailEnd/>
        </a:ln>
      </xdr:spPr>
    </xdr:sp>
    <xdr:clientData/>
  </xdr:oneCellAnchor>
  <xdr:oneCellAnchor>
    <xdr:from>
      <xdr:col>4</xdr:col>
      <xdr:colOff>0</xdr:colOff>
      <xdr:row>38</xdr:row>
      <xdr:rowOff>0</xdr:rowOff>
    </xdr:from>
    <xdr:ext cx="104775" cy="178327"/>
    <xdr:sp macro="" textlink="">
      <xdr:nvSpPr>
        <xdr:cNvPr id="278" name="Text Box 2">
          <a:extLst>
            <a:ext uri="{FF2B5EF4-FFF2-40B4-BE49-F238E27FC236}">
              <a16:creationId xmlns:a16="http://schemas.microsoft.com/office/drawing/2014/main" id="{E9AB2A69-BE44-4DF3-BF43-10C534DC5258}"/>
            </a:ext>
          </a:extLst>
        </xdr:cNvPr>
        <xdr:cNvSpPr txBox="1">
          <a:spLocks noChangeArrowheads="1"/>
        </xdr:cNvSpPr>
      </xdr:nvSpPr>
      <xdr:spPr bwMode="auto">
        <a:xfrm>
          <a:off x="6372225" y="14201775"/>
          <a:ext cx="104775" cy="178327"/>
        </a:xfrm>
        <a:prstGeom prst="rect">
          <a:avLst/>
        </a:prstGeom>
        <a:noFill/>
        <a:ln w="9525">
          <a:noFill/>
          <a:miter lim="800000"/>
          <a:headEnd/>
          <a:tailEnd/>
        </a:ln>
      </xdr:spPr>
    </xdr:sp>
    <xdr:clientData/>
  </xdr:oneCellAnchor>
  <xdr:oneCellAnchor>
    <xdr:from>
      <xdr:col>4</xdr:col>
      <xdr:colOff>0</xdr:colOff>
      <xdr:row>38</xdr:row>
      <xdr:rowOff>0</xdr:rowOff>
    </xdr:from>
    <xdr:ext cx="104775" cy="178327"/>
    <xdr:sp macro="" textlink="">
      <xdr:nvSpPr>
        <xdr:cNvPr id="279" name="Text Box 3">
          <a:extLst>
            <a:ext uri="{FF2B5EF4-FFF2-40B4-BE49-F238E27FC236}">
              <a16:creationId xmlns:a16="http://schemas.microsoft.com/office/drawing/2014/main" id="{61CA9DB3-8071-421E-960A-574A89514990}"/>
            </a:ext>
          </a:extLst>
        </xdr:cNvPr>
        <xdr:cNvSpPr txBox="1">
          <a:spLocks noChangeArrowheads="1"/>
        </xdr:cNvSpPr>
      </xdr:nvSpPr>
      <xdr:spPr bwMode="auto">
        <a:xfrm>
          <a:off x="6372225" y="14201775"/>
          <a:ext cx="104775" cy="178327"/>
        </a:xfrm>
        <a:prstGeom prst="rect">
          <a:avLst/>
        </a:prstGeom>
        <a:noFill/>
        <a:ln w="9525">
          <a:noFill/>
          <a:miter lim="800000"/>
          <a:headEnd/>
          <a:tailEnd/>
        </a:ln>
      </xdr:spPr>
    </xdr:sp>
    <xdr:clientData/>
  </xdr:oneCellAnchor>
  <xdr:oneCellAnchor>
    <xdr:from>
      <xdr:col>4</xdr:col>
      <xdr:colOff>0</xdr:colOff>
      <xdr:row>38</xdr:row>
      <xdr:rowOff>0</xdr:rowOff>
    </xdr:from>
    <xdr:ext cx="104775" cy="144557"/>
    <xdr:sp macro="" textlink="">
      <xdr:nvSpPr>
        <xdr:cNvPr id="280" name="Text Box 2">
          <a:extLst>
            <a:ext uri="{FF2B5EF4-FFF2-40B4-BE49-F238E27FC236}">
              <a16:creationId xmlns:a16="http://schemas.microsoft.com/office/drawing/2014/main" id="{F9C94131-CAD6-4565-BEFA-6F40A3700F16}"/>
            </a:ext>
          </a:extLst>
        </xdr:cNvPr>
        <xdr:cNvSpPr txBox="1">
          <a:spLocks noChangeArrowheads="1"/>
        </xdr:cNvSpPr>
      </xdr:nvSpPr>
      <xdr:spPr bwMode="auto">
        <a:xfrm>
          <a:off x="6372225" y="14201775"/>
          <a:ext cx="104775" cy="144557"/>
        </a:xfrm>
        <a:prstGeom prst="rect">
          <a:avLst/>
        </a:prstGeom>
        <a:noFill/>
        <a:ln w="9525">
          <a:noFill/>
          <a:miter lim="800000"/>
          <a:headEnd/>
          <a:tailEnd/>
        </a:ln>
      </xdr:spPr>
    </xdr:sp>
    <xdr:clientData/>
  </xdr:oneCellAnchor>
  <xdr:oneCellAnchor>
    <xdr:from>
      <xdr:col>4</xdr:col>
      <xdr:colOff>0</xdr:colOff>
      <xdr:row>38</xdr:row>
      <xdr:rowOff>0</xdr:rowOff>
    </xdr:from>
    <xdr:ext cx="104775" cy="144557"/>
    <xdr:sp macro="" textlink="">
      <xdr:nvSpPr>
        <xdr:cNvPr id="281" name="Text Box 3">
          <a:extLst>
            <a:ext uri="{FF2B5EF4-FFF2-40B4-BE49-F238E27FC236}">
              <a16:creationId xmlns:a16="http://schemas.microsoft.com/office/drawing/2014/main" id="{251CE9E1-2AAB-4EEE-96C6-3BCB6B49FE0B}"/>
            </a:ext>
          </a:extLst>
        </xdr:cNvPr>
        <xdr:cNvSpPr txBox="1">
          <a:spLocks noChangeArrowheads="1"/>
        </xdr:cNvSpPr>
      </xdr:nvSpPr>
      <xdr:spPr bwMode="auto">
        <a:xfrm>
          <a:off x="6372225" y="14201775"/>
          <a:ext cx="104775" cy="144557"/>
        </a:xfrm>
        <a:prstGeom prst="rect">
          <a:avLst/>
        </a:prstGeom>
        <a:noFill/>
        <a:ln w="9525">
          <a:noFill/>
          <a:miter lim="800000"/>
          <a:headEnd/>
          <a:tailEnd/>
        </a:ln>
      </xdr:spPr>
    </xdr:sp>
    <xdr:clientData/>
  </xdr:oneCellAnchor>
  <xdr:oneCellAnchor>
    <xdr:from>
      <xdr:col>4</xdr:col>
      <xdr:colOff>0</xdr:colOff>
      <xdr:row>38</xdr:row>
      <xdr:rowOff>0</xdr:rowOff>
    </xdr:from>
    <xdr:ext cx="104775" cy="178327"/>
    <xdr:sp macro="" textlink="">
      <xdr:nvSpPr>
        <xdr:cNvPr id="282" name="Text Box 2">
          <a:extLst>
            <a:ext uri="{FF2B5EF4-FFF2-40B4-BE49-F238E27FC236}">
              <a16:creationId xmlns:a16="http://schemas.microsoft.com/office/drawing/2014/main" id="{A8E781E5-B359-4D9F-B6A2-29D540070E2A}"/>
            </a:ext>
          </a:extLst>
        </xdr:cNvPr>
        <xdr:cNvSpPr txBox="1">
          <a:spLocks noChangeArrowheads="1"/>
        </xdr:cNvSpPr>
      </xdr:nvSpPr>
      <xdr:spPr bwMode="auto">
        <a:xfrm>
          <a:off x="6372225" y="14201775"/>
          <a:ext cx="104775" cy="178327"/>
        </a:xfrm>
        <a:prstGeom prst="rect">
          <a:avLst/>
        </a:prstGeom>
        <a:noFill/>
        <a:ln w="9525">
          <a:noFill/>
          <a:miter lim="800000"/>
          <a:headEnd/>
          <a:tailEnd/>
        </a:ln>
      </xdr:spPr>
    </xdr:sp>
    <xdr:clientData/>
  </xdr:oneCellAnchor>
  <xdr:oneCellAnchor>
    <xdr:from>
      <xdr:col>4</xdr:col>
      <xdr:colOff>0</xdr:colOff>
      <xdr:row>38</xdr:row>
      <xdr:rowOff>0</xdr:rowOff>
    </xdr:from>
    <xdr:ext cx="104775" cy="178327"/>
    <xdr:sp macro="" textlink="">
      <xdr:nvSpPr>
        <xdr:cNvPr id="283" name="Text Box 3">
          <a:extLst>
            <a:ext uri="{FF2B5EF4-FFF2-40B4-BE49-F238E27FC236}">
              <a16:creationId xmlns:a16="http://schemas.microsoft.com/office/drawing/2014/main" id="{6A6EAEBE-CA0D-4FDE-ADC0-4B245B476150}"/>
            </a:ext>
          </a:extLst>
        </xdr:cNvPr>
        <xdr:cNvSpPr txBox="1">
          <a:spLocks noChangeArrowheads="1"/>
        </xdr:cNvSpPr>
      </xdr:nvSpPr>
      <xdr:spPr bwMode="auto">
        <a:xfrm>
          <a:off x="6372225" y="14201775"/>
          <a:ext cx="104775" cy="178327"/>
        </a:xfrm>
        <a:prstGeom prst="rect">
          <a:avLst/>
        </a:prstGeom>
        <a:noFill/>
        <a:ln w="9525">
          <a:noFill/>
          <a:miter lim="800000"/>
          <a:headEnd/>
          <a:tailEnd/>
        </a:ln>
      </xdr:spPr>
    </xdr:sp>
    <xdr:clientData/>
  </xdr:oneCellAnchor>
  <xdr:oneCellAnchor>
    <xdr:from>
      <xdr:col>4</xdr:col>
      <xdr:colOff>0</xdr:colOff>
      <xdr:row>40</xdr:row>
      <xdr:rowOff>0</xdr:rowOff>
    </xdr:from>
    <xdr:ext cx="104775" cy="144557"/>
    <xdr:sp macro="" textlink="">
      <xdr:nvSpPr>
        <xdr:cNvPr id="284" name="Text Box 2">
          <a:extLst>
            <a:ext uri="{FF2B5EF4-FFF2-40B4-BE49-F238E27FC236}">
              <a16:creationId xmlns:a16="http://schemas.microsoft.com/office/drawing/2014/main" id="{0CF8D98D-DF12-457E-8536-C4ABCC95668F}"/>
            </a:ext>
          </a:extLst>
        </xdr:cNvPr>
        <xdr:cNvSpPr txBox="1">
          <a:spLocks noChangeArrowheads="1"/>
        </xdr:cNvSpPr>
      </xdr:nvSpPr>
      <xdr:spPr bwMode="auto">
        <a:xfrm>
          <a:off x="6372225" y="14639925"/>
          <a:ext cx="104775" cy="144557"/>
        </a:xfrm>
        <a:prstGeom prst="rect">
          <a:avLst/>
        </a:prstGeom>
        <a:noFill/>
        <a:ln w="9525">
          <a:noFill/>
          <a:miter lim="800000"/>
          <a:headEnd/>
          <a:tailEnd/>
        </a:ln>
      </xdr:spPr>
    </xdr:sp>
    <xdr:clientData/>
  </xdr:oneCellAnchor>
  <xdr:oneCellAnchor>
    <xdr:from>
      <xdr:col>4</xdr:col>
      <xdr:colOff>0</xdr:colOff>
      <xdr:row>40</xdr:row>
      <xdr:rowOff>0</xdr:rowOff>
    </xdr:from>
    <xdr:ext cx="104775" cy="144557"/>
    <xdr:sp macro="" textlink="">
      <xdr:nvSpPr>
        <xdr:cNvPr id="285" name="Text Box 3">
          <a:extLst>
            <a:ext uri="{FF2B5EF4-FFF2-40B4-BE49-F238E27FC236}">
              <a16:creationId xmlns:a16="http://schemas.microsoft.com/office/drawing/2014/main" id="{972DAEEC-B37D-456A-AD36-AA6EA0F58594}"/>
            </a:ext>
          </a:extLst>
        </xdr:cNvPr>
        <xdr:cNvSpPr txBox="1">
          <a:spLocks noChangeArrowheads="1"/>
        </xdr:cNvSpPr>
      </xdr:nvSpPr>
      <xdr:spPr bwMode="auto">
        <a:xfrm>
          <a:off x="6372225" y="14639925"/>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86" name="Text Box 2">
          <a:extLst>
            <a:ext uri="{FF2B5EF4-FFF2-40B4-BE49-F238E27FC236}">
              <a16:creationId xmlns:a16="http://schemas.microsoft.com/office/drawing/2014/main" id="{3DC68FEB-2A3A-4980-ABEE-F0DAD22A6C35}"/>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87" name="Text Box 3">
          <a:extLst>
            <a:ext uri="{FF2B5EF4-FFF2-40B4-BE49-F238E27FC236}">
              <a16:creationId xmlns:a16="http://schemas.microsoft.com/office/drawing/2014/main" id="{FDDBB067-F6FA-4A10-8667-3FDA50B35C22}"/>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88" name="Text Box 2">
          <a:extLst>
            <a:ext uri="{FF2B5EF4-FFF2-40B4-BE49-F238E27FC236}">
              <a16:creationId xmlns:a16="http://schemas.microsoft.com/office/drawing/2014/main" id="{3BCB8217-2CBF-4C8C-B87D-39D451F0EC87}"/>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89" name="Text Box 3">
          <a:extLst>
            <a:ext uri="{FF2B5EF4-FFF2-40B4-BE49-F238E27FC236}">
              <a16:creationId xmlns:a16="http://schemas.microsoft.com/office/drawing/2014/main" id="{B591FDF8-E933-4C37-A5AF-02B08770310C}"/>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0" name="Text Box 2">
          <a:extLst>
            <a:ext uri="{FF2B5EF4-FFF2-40B4-BE49-F238E27FC236}">
              <a16:creationId xmlns:a16="http://schemas.microsoft.com/office/drawing/2014/main" id="{1D180A4A-8298-495A-9BC8-36EE08BABAE7}"/>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1" name="Text Box 3">
          <a:extLst>
            <a:ext uri="{FF2B5EF4-FFF2-40B4-BE49-F238E27FC236}">
              <a16:creationId xmlns:a16="http://schemas.microsoft.com/office/drawing/2014/main" id="{1905332A-394D-4EFC-A902-602DE56D2D8D}"/>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92" name="Text Box 2">
          <a:extLst>
            <a:ext uri="{FF2B5EF4-FFF2-40B4-BE49-F238E27FC236}">
              <a16:creationId xmlns:a16="http://schemas.microsoft.com/office/drawing/2014/main" id="{7EB47120-3AEE-4CEF-90E7-8CA3CE145E8E}"/>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93" name="Text Box 3">
          <a:extLst>
            <a:ext uri="{FF2B5EF4-FFF2-40B4-BE49-F238E27FC236}">
              <a16:creationId xmlns:a16="http://schemas.microsoft.com/office/drawing/2014/main" id="{3FA2D9A3-8590-4BE8-9D21-3FA678A9C07F}"/>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4" name="Text Box 2">
          <a:extLst>
            <a:ext uri="{FF2B5EF4-FFF2-40B4-BE49-F238E27FC236}">
              <a16:creationId xmlns:a16="http://schemas.microsoft.com/office/drawing/2014/main" id="{497BCC41-50FE-4583-8886-A2A953BF20C6}"/>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5" name="Text Box 3">
          <a:extLst>
            <a:ext uri="{FF2B5EF4-FFF2-40B4-BE49-F238E27FC236}">
              <a16:creationId xmlns:a16="http://schemas.microsoft.com/office/drawing/2014/main" id="{A5F1DDD1-F3F0-4A5D-9C67-2A87900DB6D9}"/>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96" name="Text Box 2">
          <a:extLst>
            <a:ext uri="{FF2B5EF4-FFF2-40B4-BE49-F238E27FC236}">
              <a16:creationId xmlns:a16="http://schemas.microsoft.com/office/drawing/2014/main" id="{9ACA1F53-4CAF-410D-A13A-57E4A77C3BB9}"/>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297" name="Text Box 3">
          <a:extLst>
            <a:ext uri="{FF2B5EF4-FFF2-40B4-BE49-F238E27FC236}">
              <a16:creationId xmlns:a16="http://schemas.microsoft.com/office/drawing/2014/main" id="{9D3B5AC7-DDD3-4913-B8A6-E4BF114DBC86}"/>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8" name="Text Box 2">
          <a:extLst>
            <a:ext uri="{FF2B5EF4-FFF2-40B4-BE49-F238E27FC236}">
              <a16:creationId xmlns:a16="http://schemas.microsoft.com/office/drawing/2014/main" id="{E99A8552-7445-4883-B703-20AE6F9ACEBB}"/>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299" name="Text Box 3">
          <a:extLst>
            <a:ext uri="{FF2B5EF4-FFF2-40B4-BE49-F238E27FC236}">
              <a16:creationId xmlns:a16="http://schemas.microsoft.com/office/drawing/2014/main" id="{5419056D-5E41-47AF-9A84-E118FA63D636}"/>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0" name="Text Box 2">
          <a:extLst>
            <a:ext uri="{FF2B5EF4-FFF2-40B4-BE49-F238E27FC236}">
              <a16:creationId xmlns:a16="http://schemas.microsoft.com/office/drawing/2014/main" id="{680C99AC-A2B1-4662-9A86-11037F818F29}"/>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1" name="Text Box 3">
          <a:extLst>
            <a:ext uri="{FF2B5EF4-FFF2-40B4-BE49-F238E27FC236}">
              <a16:creationId xmlns:a16="http://schemas.microsoft.com/office/drawing/2014/main" id="{069A02E0-160A-4A62-B0F4-64C8B6C4C2A7}"/>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302" name="Text Box 2">
          <a:extLst>
            <a:ext uri="{FF2B5EF4-FFF2-40B4-BE49-F238E27FC236}">
              <a16:creationId xmlns:a16="http://schemas.microsoft.com/office/drawing/2014/main" id="{B41EF75F-D4E0-46FF-B05A-E860C41512D8}"/>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303" name="Text Box 3">
          <a:extLst>
            <a:ext uri="{FF2B5EF4-FFF2-40B4-BE49-F238E27FC236}">
              <a16:creationId xmlns:a16="http://schemas.microsoft.com/office/drawing/2014/main" id="{BEE3F02E-E6E6-40CD-BB59-0F63A0377EB0}"/>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4" name="Text Box 2">
          <a:extLst>
            <a:ext uri="{FF2B5EF4-FFF2-40B4-BE49-F238E27FC236}">
              <a16:creationId xmlns:a16="http://schemas.microsoft.com/office/drawing/2014/main" id="{95FFA8EC-FFE6-4A66-9D53-3D63AC2358AF}"/>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5" name="Text Box 3">
          <a:extLst>
            <a:ext uri="{FF2B5EF4-FFF2-40B4-BE49-F238E27FC236}">
              <a16:creationId xmlns:a16="http://schemas.microsoft.com/office/drawing/2014/main" id="{4883BA16-640D-492A-848B-1BEE1BCD4667}"/>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306" name="Text Box 2">
          <a:extLst>
            <a:ext uri="{FF2B5EF4-FFF2-40B4-BE49-F238E27FC236}">
              <a16:creationId xmlns:a16="http://schemas.microsoft.com/office/drawing/2014/main" id="{96359517-90E4-439E-931E-112D10F16B70}"/>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78327"/>
    <xdr:sp macro="" textlink="">
      <xdr:nvSpPr>
        <xdr:cNvPr id="307" name="Text Box 3">
          <a:extLst>
            <a:ext uri="{FF2B5EF4-FFF2-40B4-BE49-F238E27FC236}">
              <a16:creationId xmlns:a16="http://schemas.microsoft.com/office/drawing/2014/main" id="{9477EFEE-0EAF-40FF-AE15-FACFB197931F}"/>
            </a:ext>
          </a:extLst>
        </xdr:cNvPr>
        <xdr:cNvSpPr txBox="1">
          <a:spLocks noChangeArrowheads="1"/>
        </xdr:cNvSpPr>
      </xdr:nvSpPr>
      <xdr:spPr bwMode="auto">
        <a:xfrm>
          <a:off x="6372225" y="15506700"/>
          <a:ext cx="104775" cy="17832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8" name="Text Box 2">
          <a:extLst>
            <a:ext uri="{FF2B5EF4-FFF2-40B4-BE49-F238E27FC236}">
              <a16:creationId xmlns:a16="http://schemas.microsoft.com/office/drawing/2014/main" id="{480C273C-0D41-4B97-A295-C4DB63771952}"/>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4</xdr:col>
      <xdr:colOff>0</xdr:colOff>
      <xdr:row>46</xdr:row>
      <xdr:rowOff>0</xdr:rowOff>
    </xdr:from>
    <xdr:ext cx="104775" cy="144557"/>
    <xdr:sp macro="" textlink="">
      <xdr:nvSpPr>
        <xdr:cNvPr id="309" name="Text Box 3">
          <a:extLst>
            <a:ext uri="{FF2B5EF4-FFF2-40B4-BE49-F238E27FC236}">
              <a16:creationId xmlns:a16="http://schemas.microsoft.com/office/drawing/2014/main" id="{B4A4CDB9-A8C1-4481-90D8-D49C79524966}"/>
            </a:ext>
          </a:extLst>
        </xdr:cNvPr>
        <xdr:cNvSpPr txBox="1">
          <a:spLocks noChangeArrowheads="1"/>
        </xdr:cNvSpPr>
      </xdr:nvSpPr>
      <xdr:spPr bwMode="auto">
        <a:xfrm>
          <a:off x="6372225" y="15506700"/>
          <a:ext cx="104775" cy="144557"/>
        </a:xfrm>
        <a:prstGeom prst="rect">
          <a:avLst/>
        </a:prstGeom>
        <a:noFill/>
        <a:ln w="9525">
          <a:noFill/>
          <a:miter lim="800000"/>
          <a:headEnd/>
          <a:tailEnd/>
        </a:ln>
      </xdr:spPr>
    </xdr:sp>
    <xdr:clientData/>
  </xdr:oneCellAnchor>
  <xdr:oneCellAnchor>
    <xdr:from>
      <xdr:col>6</xdr:col>
      <xdr:colOff>381000</xdr:colOff>
      <xdr:row>46</xdr:row>
      <xdr:rowOff>114300</xdr:rowOff>
    </xdr:from>
    <xdr:ext cx="104775" cy="178327"/>
    <xdr:sp macro="" textlink="">
      <xdr:nvSpPr>
        <xdr:cNvPr id="310" name="Text Box 2">
          <a:extLst>
            <a:ext uri="{FF2B5EF4-FFF2-40B4-BE49-F238E27FC236}">
              <a16:creationId xmlns:a16="http://schemas.microsoft.com/office/drawing/2014/main" id="{BF27A617-52D0-42A5-9D0D-37F3EF1626F3}"/>
            </a:ext>
          </a:extLst>
        </xdr:cNvPr>
        <xdr:cNvSpPr txBox="1">
          <a:spLocks noChangeArrowheads="1"/>
        </xdr:cNvSpPr>
      </xdr:nvSpPr>
      <xdr:spPr bwMode="auto">
        <a:xfrm>
          <a:off x="7924800" y="15621000"/>
          <a:ext cx="104775" cy="178327"/>
        </a:xfrm>
        <a:prstGeom prst="rect">
          <a:avLst/>
        </a:prstGeom>
        <a:noFill/>
        <a:ln w="9525">
          <a:noFill/>
          <a:miter lim="800000"/>
          <a:headEnd/>
          <a:tailEnd/>
        </a:ln>
      </xdr:spPr>
    </xdr:sp>
    <xdr:clientData/>
  </xdr:oneCellAnchor>
  <xdr:twoCellAnchor>
    <xdr:from>
      <xdr:col>4</xdr:col>
      <xdr:colOff>0</xdr:colOff>
      <xdr:row>23</xdr:row>
      <xdr:rowOff>28575</xdr:rowOff>
    </xdr:from>
    <xdr:to>
      <xdr:col>4</xdr:col>
      <xdr:colOff>95250</xdr:colOff>
      <xdr:row>24</xdr:row>
      <xdr:rowOff>28575</xdr:rowOff>
    </xdr:to>
    <xdr:sp macro="" textlink="">
      <xdr:nvSpPr>
        <xdr:cNvPr id="311" name="Cuadro de texto 68">
          <a:extLst>
            <a:ext uri="{FF2B5EF4-FFF2-40B4-BE49-F238E27FC236}">
              <a16:creationId xmlns:a16="http://schemas.microsoft.com/office/drawing/2014/main" id="{57EADF53-6135-4788-BD3A-E6FFBD5E39F1}"/>
            </a:ext>
          </a:extLst>
        </xdr:cNvPr>
        <xdr:cNvSpPr>
          <a:spLocks noChangeArrowheads="1"/>
        </xdr:cNvSpPr>
      </xdr:nvSpPr>
      <xdr:spPr bwMode="auto">
        <a:xfrm>
          <a:off x="6372225" y="8305800"/>
          <a:ext cx="9525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4</xdr:col>
      <xdr:colOff>0</xdr:colOff>
      <xdr:row>23</xdr:row>
      <xdr:rowOff>28575</xdr:rowOff>
    </xdr:from>
    <xdr:to>
      <xdr:col>4</xdr:col>
      <xdr:colOff>95250</xdr:colOff>
      <xdr:row>24</xdr:row>
      <xdr:rowOff>28575</xdr:rowOff>
    </xdr:to>
    <xdr:sp macro="" textlink="">
      <xdr:nvSpPr>
        <xdr:cNvPr id="312" name="Cuadro de texto 69">
          <a:extLst>
            <a:ext uri="{FF2B5EF4-FFF2-40B4-BE49-F238E27FC236}">
              <a16:creationId xmlns:a16="http://schemas.microsoft.com/office/drawing/2014/main" id="{3BA1264E-C1B6-4D31-B384-A61AE8DD95E4}"/>
            </a:ext>
          </a:extLst>
        </xdr:cNvPr>
        <xdr:cNvSpPr>
          <a:spLocks noChangeArrowheads="1"/>
        </xdr:cNvSpPr>
      </xdr:nvSpPr>
      <xdr:spPr bwMode="auto">
        <a:xfrm>
          <a:off x="6372225" y="8305800"/>
          <a:ext cx="9525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3</xdr:row>
      <xdr:rowOff>0</xdr:rowOff>
    </xdr:from>
    <xdr:ext cx="104775" cy="144557"/>
    <xdr:sp macro="" textlink="">
      <xdr:nvSpPr>
        <xdr:cNvPr id="313" name="Text Box 2">
          <a:extLst>
            <a:ext uri="{FF2B5EF4-FFF2-40B4-BE49-F238E27FC236}">
              <a16:creationId xmlns:a16="http://schemas.microsoft.com/office/drawing/2014/main" id="{64EAA968-4941-486D-B60D-96D4D9104F6E}"/>
            </a:ext>
          </a:extLst>
        </xdr:cNvPr>
        <xdr:cNvSpPr txBox="1">
          <a:spLocks noChangeArrowheads="1"/>
        </xdr:cNvSpPr>
      </xdr:nvSpPr>
      <xdr:spPr bwMode="auto">
        <a:xfrm>
          <a:off x="6886575" y="904875"/>
          <a:ext cx="104775" cy="144557"/>
        </a:xfrm>
        <a:prstGeom prst="rect">
          <a:avLst/>
        </a:prstGeom>
        <a:noFill/>
        <a:ln w="9525">
          <a:noFill/>
          <a:miter lim="800000"/>
          <a:headEnd/>
          <a:tailEnd/>
        </a:ln>
      </xdr:spPr>
    </xdr:sp>
    <xdr:clientData/>
  </xdr:oneCellAnchor>
  <xdr:oneCellAnchor>
    <xdr:from>
      <xdr:col>5</xdr:col>
      <xdr:colOff>0</xdr:colOff>
      <xdr:row>3</xdr:row>
      <xdr:rowOff>0</xdr:rowOff>
    </xdr:from>
    <xdr:ext cx="104775" cy="144557"/>
    <xdr:sp macro="" textlink="">
      <xdr:nvSpPr>
        <xdr:cNvPr id="314" name="Text Box 3">
          <a:extLst>
            <a:ext uri="{FF2B5EF4-FFF2-40B4-BE49-F238E27FC236}">
              <a16:creationId xmlns:a16="http://schemas.microsoft.com/office/drawing/2014/main" id="{7A42915B-9109-467D-9149-638C9E905525}"/>
            </a:ext>
          </a:extLst>
        </xdr:cNvPr>
        <xdr:cNvSpPr txBox="1">
          <a:spLocks noChangeArrowheads="1"/>
        </xdr:cNvSpPr>
      </xdr:nvSpPr>
      <xdr:spPr bwMode="auto">
        <a:xfrm>
          <a:off x="6886575" y="904875"/>
          <a:ext cx="104775" cy="14455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15" name="Text Box 2">
          <a:extLst>
            <a:ext uri="{FF2B5EF4-FFF2-40B4-BE49-F238E27FC236}">
              <a16:creationId xmlns:a16="http://schemas.microsoft.com/office/drawing/2014/main" id="{BDAC3841-9717-4B3E-83AB-AB295E3E4B40}"/>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16" name="Text Box 3">
          <a:extLst>
            <a:ext uri="{FF2B5EF4-FFF2-40B4-BE49-F238E27FC236}">
              <a16:creationId xmlns:a16="http://schemas.microsoft.com/office/drawing/2014/main" id="{24673092-3A43-4233-A9E0-F121BB0E80C9}"/>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17" name="Text Box 2">
          <a:extLst>
            <a:ext uri="{FF2B5EF4-FFF2-40B4-BE49-F238E27FC236}">
              <a16:creationId xmlns:a16="http://schemas.microsoft.com/office/drawing/2014/main" id="{AAB6329E-F7DF-40C1-8057-C37ACD6D9660}"/>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18" name="Text Box 3">
          <a:extLst>
            <a:ext uri="{FF2B5EF4-FFF2-40B4-BE49-F238E27FC236}">
              <a16:creationId xmlns:a16="http://schemas.microsoft.com/office/drawing/2014/main" id="{1FCB0514-4506-494D-90B0-26ABDF17BA3B}"/>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19" name="Text Box 2">
          <a:extLst>
            <a:ext uri="{FF2B5EF4-FFF2-40B4-BE49-F238E27FC236}">
              <a16:creationId xmlns:a16="http://schemas.microsoft.com/office/drawing/2014/main" id="{803F2F04-D000-4878-A0AB-CD467CE3A7CE}"/>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0" name="Text Box 3">
          <a:extLst>
            <a:ext uri="{FF2B5EF4-FFF2-40B4-BE49-F238E27FC236}">
              <a16:creationId xmlns:a16="http://schemas.microsoft.com/office/drawing/2014/main" id="{FD85B12E-7A54-474C-B918-C2C36BA7D044}"/>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1" name="Text Box 2">
          <a:extLst>
            <a:ext uri="{FF2B5EF4-FFF2-40B4-BE49-F238E27FC236}">
              <a16:creationId xmlns:a16="http://schemas.microsoft.com/office/drawing/2014/main" id="{83E017CA-6FD1-48D0-A109-D5ACD5C30B9A}"/>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2" name="Text Box 3">
          <a:extLst>
            <a:ext uri="{FF2B5EF4-FFF2-40B4-BE49-F238E27FC236}">
              <a16:creationId xmlns:a16="http://schemas.microsoft.com/office/drawing/2014/main" id="{FB4E6C58-883A-46F4-A551-E93C0AAD3A40}"/>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3" name="Text Box 2">
          <a:extLst>
            <a:ext uri="{FF2B5EF4-FFF2-40B4-BE49-F238E27FC236}">
              <a16:creationId xmlns:a16="http://schemas.microsoft.com/office/drawing/2014/main" id="{34C407C4-2671-4E69-A2A7-E003B306603E}"/>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4" name="Text Box 3">
          <a:extLst>
            <a:ext uri="{FF2B5EF4-FFF2-40B4-BE49-F238E27FC236}">
              <a16:creationId xmlns:a16="http://schemas.microsoft.com/office/drawing/2014/main" id="{988F7B8A-54C0-4E88-9A52-41E9FC26D0DF}"/>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5" name="Text Box 2">
          <a:extLst>
            <a:ext uri="{FF2B5EF4-FFF2-40B4-BE49-F238E27FC236}">
              <a16:creationId xmlns:a16="http://schemas.microsoft.com/office/drawing/2014/main" id="{9C9A6995-506F-492B-9E52-E5261C217819}"/>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149</xdr:row>
      <xdr:rowOff>0</xdr:rowOff>
    </xdr:from>
    <xdr:ext cx="104775" cy="178327"/>
    <xdr:sp macro="" textlink="">
      <xdr:nvSpPr>
        <xdr:cNvPr id="326" name="Text Box 3">
          <a:extLst>
            <a:ext uri="{FF2B5EF4-FFF2-40B4-BE49-F238E27FC236}">
              <a16:creationId xmlns:a16="http://schemas.microsoft.com/office/drawing/2014/main" id="{FEEAECE6-7BEA-4061-9CD4-980F23777E73}"/>
            </a:ext>
          </a:extLst>
        </xdr:cNvPr>
        <xdr:cNvSpPr txBox="1">
          <a:spLocks noChangeArrowheads="1"/>
        </xdr:cNvSpPr>
      </xdr:nvSpPr>
      <xdr:spPr bwMode="auto">
        <a:xfrm>
          <a:off x="7653618" y="1064559"/>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44557"/>
    <xdr:sp macro="" textlink="">
      <xdr:nvSpPr>
        <xdr:cNvPr id="327" name="Text Box 2">
          <a:extLst>
            <a:ext uri="{FF2B5EF4-FFF2-40B4-BE49-F238E27FC236}">
              <a16:creationId xmlns:a16="http://schemas.microsoft.com/office/drawing/2014/main" id="{5FC9A6DB-FC57-4696-BC7B-93F97BDE0047}"/>
            </a:ext>
          </a:extLst>
        </xdr:cNvPr>
        <xdr:cNvSpPr txBox="1">
          <a:spLocks noChangeArrowheads="1"/>
        </xdr:cNvSpPr>
      </xdr:nvSpPr>
      <xdr:spPr bwMode="auto">
        <a:xfrm>
          <a:off x="7653618" y="1400735"/>
          <a:ext cx="104775" cy="144557"/>
        </a:xfrm>
        <a:prstGeom prst="rect">
          <a:avLst/>
        </a:prstGeom>
        <a:noFill/>
        <a:ln w="9525">
          <a:noFill/>
          <a:miter lim="800000"/>
          <a:headEnd/>
          <a:tailEnd/>
        </a:ln>
      </xdr:spPr>
    </xdr:sp>
    <xdr:clientData/>
  </xdr:oneCellAnchor>
  <xdr:oneCellAnchor>
    <xdr:from>
      <xdr:col>4</xdr:col>
      <xdr:colOff>0</xdr:colOff>
      <xdr:row>155</xdr:row>
      <xdr:rowOff>0</xdr:rowOff>
    </xdr:from>
    <xdr:ext cx="104775" cy="144557"/>
    <xdr:sp macro="" textlink="">
      <xdr:nvSpPr>
        <xdr:cNvPr id="328" name="Text Box 3">
          <a:extLst>
            <a:ext uri="{FF2B5EF4-FFF2-40B4-BE49-F238E27FC236}">
              <a16:creationId xmlns:a16="http://schemas.microsoft.com/office/drawing/2014/main" id="{82408183-D7CF-45C1-B4FE-A0000B660A15}"/>
            </a:ext>
          </a:extLst>
        </xdr:cNvPr>
        <xdr:cNvSpPr txBox="1">
          <a:spLocks noChangeArrowheads="1"/>
        </xdr:cNvSpPr>
      </xdr:nvSpPr>
      <xdr:spPr bwMode="auto">
        <a:xfrm>
          <a:off x="7653618" y="1400735"/>
          <a:ext cx="104775" cy="14455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29" name="Text Box 2">
          <a:extLst>
            <a:ext uri="{FF2B5EF4-FFF2-40B4-BE49-F238E27FC236}">
              <a16:creationId xmlns:a16="http://schemas.microsoft.com/office/drawing/2014/main" id="{485E61A4-073F-40D4-9C20-004E84697844}"/>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0" name="Text Box 3">
          <a:extLst>
            <a:ext uri="{FF2B5EF4-FFF2-40B4-BE49-F238E27FC236}">
              <a16:creationId xmlns:a16="http://schemas.microsoft.com/office/drawing/2014/main" id="{29FF83DB-FA2E-4C71-B00F-CD7416C66EF3}"/>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1" name="Text Box 2">
          <a:extLst>
            <a:ext uri="{FF2B5EF4-FFF2-40B4-BE49-F238E27FC236}">
              <a16:creationId xmlns:a16="http://schemas.microsoft.com/office/drawing/2014/main" id="{134E539A-9ED2-4D4C-8094-DD780FE25217}"/>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2" name="Text Box 3">
          <a:extLst>
            <a:ext uri="{FF2B5EF4-FFF2-40B4-BE49-F238E27FC236}">
              <a16:creationId xmlns:a16="http://schemas.microsoft.com/office/drawing/2014/main" id="{6F39F12D-E5D0-4583-BAB3-11AE80A29E77}"/>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3" name="Text Box 2">
          <a:extLst>
            <a:ext uri="{FF2B5EF4-FFF2-40B4-BE49-F238E27FC236}">
              <a16:creationId xmlns:a16="http://schemas.microsoft.com/office/drawing/2014/main" id="{4C2C5E97-EA93-4CFA-A101-33A48339736C}"/>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4" name="Text Box 3">
          <a:extLst>
            <a:ext uri="{FF2B5EF4-FFF2-40B4-BE49-F238E27FC236}">
              <a16:creationId xmlns:a16="http://schemas.microsoft.com/office/drawing/2014/main" id="{0D959552-7EB4-484A-A661-85B8FF698FB1}"/>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5" name="Text Box 2">
          <a:extLst>
            <a:ext uri="{FF2B5EF4-FFF2-40B4-BE49-F238E27FC236}">
              <a16:creationId xmlns:a16="http://schemas.microsoft.com/office/drawing/2014/main" id="{66B6D3CB-BDA0-4061-8F8D-DCA1DEB1FC60}"/>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6" name="Text Box 3">
          <a:extLst>
            <a:ext uri="{FF2B5EF4-FFF2-40B4-BE49-F238E27FC236}">
              <a16:creationId xmlns:a16="http://schemas.microsoft.com/office/drawing/2014/main" id="{11E5CE0A-39B1-4B1F-9FE4-C2CAF7D87E58}"/>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7" name="Text Box 2">
          <a:extLst>
            <a:ext uri="{FF2B5EF4-FFF2-40B4-BE49-F238E27FC236}">
              <a16:creationId xmlns:a16="http://schemas.microsoft.com/office/drawing/2014/main" id="{5255A426-C511-4890-8784-8E2B19CBF2FD}"/>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8" name="Text Box 3">
          <a:extLst>
            <a:ext uri="{FF2B5EF4-FFF2-40B4-BE49-F238E27FC236}">
              <a16:creationId xmlns:a16="http://schemas.microsoft.com/office/drawing/2014/main" id="{AFEAD55D-ED23-465A-8A0D-947F811EBFF7}"/>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39" name="Text Box 2">
          <a:extLst>
            <a:ext uri="{FF2B5EF4-FFF2-40B4-BE49-F238E27FC236}">
              <a16:creationId xmlns:a16="http://schemas.microsoft.com/office/drawing/2014/main" id="{BA0FD13B-F239-49D0-B08B-0A45B8307A68}"/>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155</xdr:row>
      <xdr:rowOff>0</xdr:rowOff>
    </xdr:from>
    <xdr:ext cx="104775" cy="178327"/>
    <xdr:sp macro="" textlink="">
      <xdr:nvSpPr>
        <xdr:cNvPr id="340" name="Text Box 3">
          <a:extLst>
            <a:ext uri="{FF2B5EF4-FFF2-40B4-BE49-F238E27FC236}">
              <a16:creationId xmlns:a16="http://schemas.microsoft.com/office/drawing/2014/main" id="{673B2D30-DEC1-4ED2-A13B-A5A08BEE4F6C}"/>
            </a:ext>
          </a:extLst>
        </xdr:cNvPr>
        <xdr:cNvSpPr txBox="1">
          <a:spLocks noChangeArrowheads="1"/>
        </xdr:cNvSpPr>
      </xdr:nvSpPr>
      <xdr:spPr bwMode="auto">
        <a:xfrm>
          <a:off x="7653618" y="30737735"/>
          <a:ext cx="104775" cy="178327"/>
        </a:xfrm>
        <a:prstGeom prst="rect">
          <a:avLst/>
        </a:prstGeom>
        <a:noFill/>
        <a:ln w="9525">
          <a:noFill/>
          <a:miter lim="800000"/>
          <a:headEnd/>
          <a:tailEnd/>
        </a:ln>
      </xdr:spPr>
    </xdr:sp>
    <xdr:clientData/>
  </xdr:oneCellAnchor>
  <xdr:oneCellAnchor>
    <xdr:from>
      <xdr:col>4</xdr:col>
      <xdr:colOff>0</xdr:colOff>
      <xdr:row>157</xdr:row>
      <xdr:rowOff>0</xdr:rowOff>
    </xdr:from>
    <xdr:ext cx="104775" cy="144557"/>
    <xdr:sp macro="" textlink="">
      <xdr:nvSpPr>
        <xdr:cNvPr id="341" name="Text Box 2">
          <a:extLst>
            <a:ext uri="{FF2B5EF4-FFF2-40B4-BE49-F238E27FC236}">
              <a16:creationId xmlns:a16="http://schemas.microsoft.com/office/drawing/2014/main" id="{86D3A0CC-1DC7-49DF-B3BA-8BDCD3F8DCFE}"/>
            </a:ext>
          </a:extLst>
        </xdr:cNvPr>
        <xdr:cNvSpPr txBox="1">
          <a:spLocks noChangeArrowheads="1"/>
        </xdr:cNvSpPr>
      </xdr:nvSpPr>
      <xdr:spPr bwMode="auto">
        <a:xfrm>
          <a:off x="7653618" y="31073912"/>
          <a:ext cx="104775" cy="144557"/>
        </a:xfrm>
        <a:prstGeom prst="rect">
          <a:avLst/>
        </a:prstGeom>
        <a:noFill/>
        <a:ln w="9525">
          <a:noFill/>
          <a:miter lim="800000"/>
          <a:headEnd/>
          <a:tailEnd/>
        </a:ln>
      </xdr:spPr>
    </xdr:sp>
    <xdr:clientData/>
  </xdr:oneCellAnchor>
  <xdr:oneCellAnchor>
    <xdr:from>
      <xdr:col>4</xdr:col>
      <xdr:colOff>0</xdr:colOff>
      <xdr:row>157</xdr:row>
      <xdr:rowOff>0</xdr:rowOff>
    </xdr:from>
    <xdr:ext cx="104775" cy="144557"/>
    <xdr:sp macro="" textlink="">
      <xdr:nvSpPr>
        <xdr:cNvPr id="342" name="Text Box 3">
          <a:extLst>
            <a:ext uri="{FF2B5EF4-FFF2-40B4-BE49-F238E27FC236}">
              <a16:creationId xmlns:a16="http://schemas.microsoft.com/office/drawing/2014/main" id="{7B49BC34-BEA0-4DA8-BCDC-0330B3C7756B}"/>
            </a:ext>
          </a:extLst>
        </xdr:cNvPr>
        <xdr:cNvSpPr txBox="1">
          <a:spLocks noChangeArrowheads="1"/>
        </xdr:cNvSpPr>
      </xdr:nvSpPr>
      <xdr:spPr bwMode="auto">
        <a:xfrm>
          <a:off x="7653618" y="31073912"/>
          <a:ext cx="104775" cy="14455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3" name="Text Box 2">
          <a:extLst>
            <a:ext uri="{FF2B5EF4-FFF2-40B4-BE49-F238E27FC236}">
              <a16:creationId xmlns:a16="http://schemas.microsoft.com/office/drawing/2014/main" id="{8F81A89D-1901-48D2-95A9-7847F7C9C62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4" name="Text Box 3">
          <a:extLst>
            <a:ext uri="{FF2B5EF4-FFF2-40B4-BE49-F238E27FC236}">
              <a16:creationId xmlns:a16="http://schemas.microsoft.com/office/drawing/2014/main" id="{29E8261B-BB13-4613-AC45-D2C68C7A81D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5" name="Text Box 2">
          <a:extLst>
            <a:ext uri="{FF2B5EF4-FFF2-40B4-BE49-F238E27FC236}">
              <a16:creationId xmlns:a16="http://schemas.microsoft.com/office/drawing/2014/main" id="{6F762B70-B945-4AE3-8476-C0DFBEAA9270}"/>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6" name="Text Box 3">
          <a:extLst>
            <a:ext uri="{FF2B5EF4-FFF2-40B4-BE49-F238E27FC236}">
              <a16:creationId xmlns:a16="http://schemas.microsoft.com/office/drawing/2014/main" id="{30DE1881-CF7C-4FC7-9CBE-5CF8ABA95BC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7" name="Text Box 2">
          <a:extLst>
            <a:ext uri="{FF2B5EF4-FFF2-40B4-BE49-F238E27FC236}">
              <a16:creationId xmlns:a16="http://schemas.microsoft.com/office/drawing/2014/main" id="{2A649EC2-72C9-4639-8555-A715B4F06DA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8" name="Text Box 3">
          <a:extLst>
            <a:ext uri="{FF2B5EF4-FFF2-40B4-BE49-F238E27FC236}">
              <a16:creationId xmlns:a16="http://schemas.microsoft.com/office/drawing/2014/main" id="{5F4CAF18-2AC6-4E50-A267-3C61CED8FBA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49" name="Text Box 2">
          <a:extLst>
            <a:ext uri="{FF2B5EF4-FFF2-40B4-BE49-F238E27FC236}">
              <a16:creationId xmlns:a16="http://schemas.microsoft.com/office/drawing/2014/main" id="{90973EC0-E6D7-47EC-BC59-8DF92106C60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50" name="Text Box 3">
          <a:extLst>
            <a:ext uri="{FF2B5EF4-FFF2-40B4-BE49-F238E27FC236}">
              <a16:creationId xmlns:a16="http://schemas.microsoft.com/office/drawing/2014/main" id="{D48F1CB5-065F-494C-A6A8-4D8E5444F5D2}"/>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51" name="Text Box 2">
          <a:extLst>
            <a:ext uri="{FF2B5EF4-FFF2-40B4-BE49-F238E27FC236}">
              <a16:creationId xmlns:a16="http://schemas.microsoft.com/office/drawing/2014/main" id="{7AF2FF6F-3888-4DDE-9763-5ECCDF76534F}"/>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52" name="Text Box 3">
          <a:extLst>
            <a:ext uri="{FF2B5EF4-FFF2-40B4-BE49-F238E27FC236}">
              <a16:creationId xmlns:a16="http://schemas.microsoft.com/office/drawing/2014/main" id="{7F9CB3A0-D352-4ED6-BBA2-1A2EF988648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53" name="Text Box 2">
          <a:extLst>
            <a:ext uri="{FF2B5EF4-FFF2-40B4-BE49-F238E27FC236}">
              <a16:creationId xmlns:a16="http://schemas.microsoft.com/office/drawing/2014/main" id="{ED2484B4-D8B1-43DD-9F81-33F7B5EE313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164</xdr:row>
      <xdr:rowOff>0</xdr:rowOff>
    </xdr:from>
    <xdr:ext cx="104775" cy="178327"/>
    <xdr:sp macro="" textlink="">
      <xdr:nvSpPr>
        <xdr:cNvPr id="354" name="Text Box 3">
          <a:extLst>
            <a:ext uri="{FF2B5EF4-FFF2-40B4-BE49-F238E27FC236}">
              <a16:creationId xmlns:a16="http://schemas.microsoft.com/office/drawing/2014/main" id="{619D92A1-E7D4-4C4D-AF4F-73E2857DB66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44557"/>
    <xdr:sp macro="" textlink="">
      <xdr:nvSpPr>
        <xdr:cNvPr id="355" name="Text Box 2">
          <a:extLst>
            <a:ext uri="{FF2B5EF4-FFF2-40B4-BE49-F238E27FC236}">
              <a16:creationId xmlns:a16="http://schemas.microsoft.com/office/drawing/2014/main" id="{951A499C-E9E3-450C-943A-6DC0A987FCDA}"/>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166</xdr:row>
      <xdr:rowOff>0</xdr:rowOff>
    </xdr:from>
    <xdr:ext cx="104775" cy="144557"/>
    <xdr:sp macro="" textlink="">
      <xdr:nvSpPr>
        <xdr:cNvPr id="356" name="Text Box 3">
          <a:extLst>
            <a:ext uri="{FF2B5EF4-FFF2-40B4-BE49-F238E27FC236}">
              <a16:creationId xmlns:a16="http://schemas.microsoft.com/office/drawing/2014/main" id="{18B2A8E3-F957-4C65-9FF5-26301637C175}"/>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57" name="Text Box 2">
          <a:extLst>
            <a:ext uri="{FF2B5EF4-FFF2-40B4-BE49-F238E27FC236}">
              <a16:creationId xmlns:a16="http://schemas.microsoft.com/office/drawing/2014/main" id="{E09AD7FA-D061-4256-97B9-55788691680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58" name="Text Box 3">
          <a:extLst>
            <a:ext uri="{FF2B5EF4-FFF2-40B4-BE49-F238E27FC236}">
              <a16:creationId xmlns:a16="http://schemas.microsoft.com/office/drawing/2014/main" id="{6684AE2A-335B-4DD7-8F3A-9AC9E03C33E2}"/>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59" name="Text Box 2">
          <a:extLst>
            <a:ext uri="{FF2B5EF4-FFF2-40B4-BE49-F238E27FC236}">
              <a16:creationId xmlns:a16="http://schemas.microsoft.com/office/drawing/2014/main" id="{22696795-8591-43D4-922A-1BCBA95C433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0" name="Text Box 3">
          <a:extLst>
            <a:ext uri="{FF2B5EF4-FFF2-40B4-BE49-F238E27FC236}">
              <a16:creationId xmlns:a16="http://schemas.microsoft.com/office/drawing/2014/main" id="{CA9D7A6B-D9AF-42A1-B4FB-6605612EB86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1" name="Text Box 2">
          <a:extLst>
            <a:ext uri="{FF2B5EF4-FFF2-40B4-BE49-F238E27FC236}">
              <a16:creationId xmlns:a16="http://schemas.microsoft.com/office/drawing/2014/main" id="{381D9302-5364-4FFE-AEBA-39987AB6774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2" name="Text Box 3">
          <a:extLst>
            <a:ext uri="{FF2B5EF4-FFF2-40B4-BE49-F238E27FC236}">
              <a16:creationId xmlns:a16="http://schemas.microsoft.com/office/drawing/2014/main" id="{B2DFF577-6BC8-4C97-BFF9-340F097F018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3" name="Text Box 2">
          <a:extLst>
            <a:ext uri="{FF2B5EF4-FFF2-40B4-BE49-F238E27FC236}">
              <a16:creationId xmlns:a16="http://schemas.microsoft.com/office/drawing/2014/main" id="{496B5652-6CD3-457B-8D4B-44A1B9A28E6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4" name="Text Box 3">
          <a:extLst>
            <a:ext uri="{FF2B5EF4-FFF2-40B4-BE49-F238E27FC236}">
              <a16:creationId xmlns:a16="http://schemas.microsoft.com/office/drawing/2014/main" id="{B79F3482-5D3A-4A7C-8741-257256D12392}"/>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5" name="Text Box 2">
          <a:extLst>
            <a:ext uri="{FF2B5EF4-FFF2-40B4-BE49-F238E27FC236}">
              <a16:creationId xmlns:a16="http://schemas.microsoft.com/office/drawing/2014/main" id="{3A1E807C-E3D6-41D2-B183-9D468AA9A80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6" name="Text Box 3">
          <a:extLst>
            <a:ext uri="{FF2B5EF4-FFF2-40B4-BE49-F238E27FC236}">
              <a16:creationId xmlns:a16="http://schemas.microsoft.com/office/drawing/2014/main" id="{BEB0E028-C13E-4210-9BF2-4D303FCAFA0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7" name="Text Box 2">
          <a:extLst>
            <a:ext uri="{FF2B5EF4-FFF2-40B4-BE49-F238E27FC236}">
              <a16:creationId xmlns:a16="http://schemas.microsoft.com/office/drawing/2014/main" id="{F9C749DF-7404-4777-9540-3D985096949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368" name="Text Box 3">
          <a:extLst>
            <a:ext uri="{FF2B5EF4-FFF2-40B4-BE49-F238E27FC236}">
              <a16:creationId xmlns:a16="http://schemas.microsoft.com/office/drawing/2014/main" id="{A5B1E162-1554-4C4D-A9C3-AA38594EC8B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168</xdr:row>
      <xdr:rowOff>0</xdr:rowOff>
    </xdr:from>
    <xdr:ext cx="104775" cy="144557"/>
    <xdr:sp macro="" textlink="">
      <xdr:nvSpPr>
        <xdr:cNvPr id="369" name="Text Box 2">
          <a:extLst>
            <a:ext uri="{FF2B5EF4-FFF2-40B4-BE49-F238E27FC236}">
              <a16:creationId xmlns:a16="http://schemas.microsoft.com/office/drawing/2014/main" id="{3096CDB6-1822-42D2-8697-0A5E7AE68B84}"/>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168</xdr:row>
      <xdr:rowOff>0</xdr:rowOff>
    </xdr:from>
    <xdr:ext cx="104775" cy="144557"/>
    <xdr:sp macro="" textlink="">
      <xdr:nvSpPr>
        <xdr:cNvPr id="370" name="Text Box 3">
          <a:extLst>
            <a:ext uri="{FF2B5EF4-FFF2-40B4-BE49-F238E27FC236}">
              <a16:creationId xmlns:a16="http://schemas.microsoft.com/office/drawing/2014/main" id="{D891375F-B6F7-4D34-8332-3A574078D970}"/>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1" name="Text Box 2">
          <a:extLst>
            <a:ext uri="{FF2B5EF4-FFF2-40B4-BE49-F238E27FC236}">
              <a16:creationId xmlns:a16="http://schemas.microsoft.com/office/drawing/2014/main" id="{13C31C22-C00E-4F8B-B59D-818F8DA1CAF0}"/>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2" name="Text Box 3">
          <a:extLst>
            <a:ext uri="{FF2B5EF4-FFF2-40B4-BE49-F238E27FC236}">
              <a16:creationId xmlns:a16="http://schemas.microsoft.com/office/drawing/2014/main" id="{E4326350-EC09-453E-90FA-589997CE1F1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3" name="Text Box 2">
          <a:extLst>
            <a:ext uri="{FF2B5EF4-FFF2-40B4-BE49-F238E27FC236}">
              <a16:creationId xmlns:a16="http://schemas.microsoft.com/office/drawing/2014/main" id="{0C424CD9-73B0-4D78-9A32-4090564FDFF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4" name="Text Box 3">
          <a:extLst>
            <a:ext uri="{FF2B5EF4-FFF2-40B4-BE49-F238E27FC236}">
              <a16:creationId xmlns:a16="http://schemas.microsoft.com/office/drawing/2014/main" id="{060A440E-65FF-40B7-B6EA-46FA6844873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5" name="Text Box 2">
          <a:extLst>
            <a:ext uri="{FF2B5EF4-FFF2-40B4-BE49-F238E27FC236}">
              <a16:creationId xmlns:a16="http://schemas.microsoft.com/office/drawing/2014/main" id="{EB6F5751-9EDC-45DB-98CE-FD96E63CAA8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6" name="Text Box 3">
          <a:extLst>
            <a:ext uri="{FF2B5EF4-FFF2-40B4-BE49-F238E27FC236}">
              <a16:creationId xmlns:a16="http://schemas.microsoft.com/office/drawing/2014/main" id="{AD055623-0181-418D-A3D3-DED5415DA60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7" name="Text Box 2">
          <a:extLst>
            <a:ext uri="{FF2B5EF4-FFF2-40B4-BE49-F238E27FC236}">
              <a16:creationId xmlns:a16="http://schemas.microsoft.com/office/drawing/2014/main" id="{C05F48A4-223A-4153-A9F6-37CA1AAC778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8" name="Text Box 3">
          <a:extLst>
            <a:ext uri="{FF2B5EF4-FFF2-40B4-BE49-F238E27FC236}">
              <a16:creationId xmlns:a16="http://schemas.microsoft.com/office/drawing/2014/main" id="{DA1747DE-56AB-4723-B689-3E5F32F7CEA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79" name="Text Box 2">
          <a:extLst>
            <a:ext uri="{FF2B5EF4-FFF2-40B4-BE49-F238E27FC236}">
              <a16:creationId xmlns:a16="http://schemas.microsoft.com/office/drawing/2014/main" id="{D86E1081-C3C3-4E55-BF81-A257716FE3D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80" name="Text Box 3">
          <a:extLst>
            <a:ext uri="{FF2B5EF4-FFF2-40B4-BE49-F238E27FC236}">
              <a16:creationId xmlns:a16="http://schemas.microsoft.com/office/drawing/2014/main" id="{B27128A4-EF32-4F44-8752-B3BA53AB3100}"/>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81" name="Text Box 2">
          <a:extLst>
            <a:ext uri="{FF2B5EF4-FFF2-40B4-BE49-F238E27FC236}">
              <a16:creationId xmlns:a16="http://schemas.microsoft.com/office/drawing/2014/main" id="{EB2ED76B-9CC0-40BA-895F-4E74420C16C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169</xdr:row>
      <xdr:rowOff>0</xdr:rowOff>
    </xdr:from>
    <xdr:ext cx="104775" cy="178327"/>
    <xdr:sp macro="" textlink="">
      <xdr:nvSpPr>
        <xdr:cNvPr id="382" name="Text Box 3">
          <a:extLst>
            <a:ext uri="{FF2B5EF4-FFF2-40B4-BE49-F238E27FC236}">
              <a16:creationId xmlns:a16="http://schemas.microsoft.com/office/drawing/2014/main" id="{8F6F54BB-4E03-413C-B390-0A319C78864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171</xdr:row>
      <xdr:rowOff>0</xdr:rowOff>
    </xdr:from>
    <xdr:ext cx="104775" cy="144557"/>
    <xdr:sp macro="" textlink="">
      <xdr:nvSpPr>
        <xdr:cNvPr id="383" name="Text Box 2">
          <a:extLst>
            <a:ext uri="{FF2B5EF4-FFF2-40B4-BE49-F238E27FC236}">
              <a16:creationId xmlns:a16="http://schemas.microsoft.com/office/drawing/2014/main" id="{BCD00CC0-C103-4C79-9D5D-6128FC168BF5}"/>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171</xdr:row>
      <xdr:rowOff>0</xdr:rowOff>
    </xdr:from>
    <xdr:ext cx="104775" cy="144557"/>
    <xdr:sp macro="" textlink="">
      <xdr:nvSpPr>
        <xdr:cNvPr id="384" name="Text Box 3">
          <a:extLst>
            <a:ext uri="{FF2B5EF4-FFF2-40B4-BE49-F238E27FC236}">
              <a16:creationId xmlns:a16="http://schemas.microsoft.com/office/drawing/2014/main" id="{7F02B980-AB43-4F87-85B5-F6EED2DC0820}"/>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85" name="Text Box 2">
          <a:extLst>
            <a:ext uri="{FF2B5EF4-FFF2-40B4-BE49-F238E27FC236}">
              <a16:creationId xmlns:a16="http://schemas.microsoft.com/office/drawing/2014/main" id="{D9EDEFEC-3A76-4949-8945-78989D7FB59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86" name="Text Box 3">
          <a:extLst>
            <a:ext uri="{FF2B5EF4-FFF2-40B4-BE49-F238E27FC236}">
              <a16:creationId xmlns:a16="http://schemas.microsoft.com/office/drawing/2014/main" id="{42C2EBC6-1043-4D0C-95F2-5865277C52E2}"/>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87" name="Text Box 2">
          <a:extLst>
            <a:ext uri="{FF2B5EF4-FFF2-40B4-BE49-F238E27FC236}">
              <a16:creationId xmlns:a16="http://schemas.microsoft.com/office/drawing/2014/main" id="{53C0FF66-B99E-4FA1-BD95-5114067A04FF}"/>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88" name="Text Box 3">
          <a:extLst>
            <a:ext uri="{FF2B5EF4-FFF2-40B4-BE49-F238E27FC236}">
              <a16:creationId xmlns:a16="http://schemas.microsoft.com/office/drawing/2014/main" id="{02595671-C079-458A-B970-140DF66C31A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89" name="Text Box 2">
          <a:extLst>
            <a:ext uri="{FF2B5EF4-FFF2-40B4-BE49-F238E27FC236}">
              <a16:creationId xmlns:a16="http://schemas.microsoft.com/office/drawing/2014/main" id="{418F3140-B035-4418-A555-6C8CCE195387}"/>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90" name="Text Box 3">
          <a:extLst>
            <a:ext uri="{FF2B5EF4-FFF2-40B4-BE49-F238E27FC236}">
              <a16:creationId xmlns:a16="http://schemas.microsoft.com/office/drawing/2014/main" id="{BC33F883-A7D6-4C11-801A-55CCB323EDD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91" name="Text Box 2">
          <a:extLst>
            <a:ext uri="{FF2B5EF4-FFF2-40B4-BE49-F238E27FC236}">
              <a16:creationId xmlns:a16="http://schemas.microsoft.com/office/drawing/2014/main" id="{E754C967-DFCC-488B-93BD-E9A4B23F117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191</xdr:row>
      <xdr:rowOff>0</xdr:rowOff>
    </xdr:from>
    <xdr:ext cx="104775" cy="178327"/>
    <xdr:sp macro="" textlink="">
      <xdr:nvSpPr>
        <xdr:cNvPr id="392" name="Text Box 3">
          <a:extLst>
            <a:ext uri="{FF2B5EF4-FFF2-40B4-BE49-F238E27FC236}">
              <a16:creationId xmlns:a16="http://schemas.microsoft.com/office/drawing/2014/main" id="{8E1EE7BE-D33B-4113-9E14-4AA1D662D1E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93" name="Text Box 2">
          <a:extLst>
            <a:ext uri="{FF2B5EF4-FFF2-40B4-BE49-F238E27FC236}">
              <a16:creationId xmlns:a16="http://schemas.microsoft.com/office/drawing/2014/main" id="{0D641D60-E324-4747-858A-C04E5A74719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191</xdr:row>
      <xdr:rowOff>0</xdr:rowOff>
    </xdr:from>
    <xdr:ext cx="104775" cy="178327"/>
    <xdr:sp macro="" textlink="">
      <xdr:nvSpPr>
        <xdr:cNvPr id="394" name="Text Box 3">
          <a:extLst>
            <a:ext uri="{FF2B5EF4-FFF2-40B4-BE49-F238E27FC236}">
              <a16:creationId xmlns:a16="http://schemas.microsoft.com/office/drawing/2014/main" id="{B7A94E59-BBD9-4C93-A620-93D387D6A32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173</xdr:row>
      <xdr:rowOff>0</xdr:rowOff>
    </xdr:from>
    <xdr:ext cx="104775" cy="178327"/>
    <xdr:sp macro="" textlink="">
      <xdr:nvSpPr>
        <xdr:cNvPr id="395" name="Text Box 2">
          <a:extLst>
            <a:ext uri="{FF2B5EF4-FFF2-40B4-BE49-F238E27FC236}">
              <a16:creationId xmlns:a16="http://schemas.microsoft.com/office/drawing/2014/main" id="{F367937B-FED2-48E6-B253-C7551A9EB41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191</xdr:row>
      <xdr:rowOff>0</xdr:rowOff>
    </xdr:from>
    <xdr:ext cx="104775" cy="178327"/>
    <xdr:sp macro="" textlink="">
      <xdr:nvSpPr>
        <xdr:cNvPr id="396" name="Text Box 3">
          <a:extLst>
            <a:ext uri="{FF2B5EF4-FFF2-40B4-BE49-F238E27FC236}">
              <a16:creationId xmlns:a16="http://schemas.microsoft.com/office/drawing/2014/main" id="{C13526BF-1F31-45B5-A86C-657FF86F91F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175</xdr:row>
      <xdr:rowOff>0</xdr:rowOff>
    </xdr:from>
    <xdr:ext cx="104775" cy="144557"/>
    <xdr:sp macro="" textlink="">
      <xdr:nvSpPr>
        <xdr:cNvPr id="397" name="Text Box 2">
          <a:extLst>
            <a:ext uri="{FF2B5EF4-FFF2-40B4-BE49-F238E27FC236}">
              <a16:creationId xmlns:a16="http://schemas.microsoft.com/office/drawing/2014/main" id="{5B6E5871-2CCB-4854-A818-32AA884C7D4F}"/>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175</xdr:row>
      <xdr:rowOff>0</xdr:rowOff>
    </xdr:from>
    <xdr:ext cx="104775" cy="144557"/>
    <xdr:sp macro="" textlink="">
      <xdr:nvSpPr>
        <xdr:cNvPr id="398" name="Text Box 3">
          <a:extLst>
            <a:ext uri="{FF2B5EF4-FFF2-40B4-BE49-F238E27FC236}">
              <a16:creationId xmlns:a16="http://schemas.microsoft.com/office/drawing/2014/main" id="{B712B88B-BA8E-4DD1-9509-5462AEBB37E3}"/>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175</xdr:row>
      <xdr:rowOff>0</xdr:rowOff>
    </xdr:from>
    <xdr:ext cx="104775" cy="178327"/>
    <xdr:sp macro="" textlink="">
      <xdr:nvSpPr>
        <xdr:cNvPr id="399" name="Text Box 2">
          <a:extLst>
            <a:ext uri="{FF2B5EF4-FFF2-40B4-BE49-F238E27FC236}">
              <a16:creationId xmlns:a16="http://schemas.microsoft.com/office/drawing/2014/main" id="{71D083BC-0B7C-4F50-865B-9AD69E85968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0" name="Text Box 3">
          <a:extLst>
            <a:ext uri="{FF2B5EF4-FFF2-40B4-BE49-F238E27FC236}">
              <a16:creationId xmlns:a16="http://schemas.microsoft.com/office/drawing/2014/main" id="{6BD11BA8-B387-4CDF-80B1-509EF8DF299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175</xdr:row>
      <xdr:rowOff>0</xdr:rowOff>
    </xdr:from>
    <xdr:ext cx="104775" cy="178327"/>
    <xdr:sp macro="" textlink="">
      <xdr:nvSpPr>
        <xdr:cNvPr id="401" name="Text Box 2">
          <a:extLst>
            <a:ext uri="{FF2B5EF4-FFF2-40B4-BE49-F238E27FC236}">
              <a16:creationId xmlns:a16="http://schemas.microsoft.com/office/drawing/2014/main" id="{40FFE134-046F-4660-8675-1EDB166D479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2" name="Text Box 3">
          <a:extLst>
            <a:ext uri="{FF2B5EF4-FFF2-40B4-BE49-F238E27FC236}">
              <a16:creationId xmlns:a16="http://schemas.microsoft.com/office/drawing/2014/main" id="{B6E4D495-0791-4FE8-B5D1-2076453B07C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3" name="Text Box 2">
          <a:extLst>
            <a:ext uri="{FF2B5EF4-FFF2-40B4-BE49-F238E27FC236}">
              <a16:creationId xmlns:a16="http://schemas.microsoft.com/office/drawing/2014/main" id="{9590EFC7-56FB-4AEB-8E18-73B0687C5FB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175</xdr:row>
      <xdr:rowOff>0</xdr:rowOff>
    </xdr:from>
    <xdr:ext cx="104775" cy="178327"/>
    <xdr:sp macro="" textlink="">
      <xdr:nvSpPr>
        <xdr:cNvPr id="404" name="Text Box 3">
          <a:extLst>
            <a:ext uri="{FF2B5EF4-FFF2-40B4-BE49-F238E27FC236}">
              <a16:creationId xmlns:a16="http://schemas.microsoft.com/office/drawing/2014/main" id="{772558F0-7DE4-4F73-BB8C-CCC6B87F065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5" name="Text Box 2">
          <a:extLst>
            <a:ext uri="{FF2B5EF4-FFF2-40B4-BE49-F238E27FC236}">
              <a16:creationId xmlns:a16="http://schemas.microsoft.com/office/drawing/2014/main" id="{2E5B7535-F1B3-4778-B511-EEA19BA8570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6" name="Text Box 3">
          <a:extLst>
            <a:ext uri="{FF2B5EF4-FFF2-40B4-BE49-F238E27FC236}">
              <a16:creationId xmlns:a16="http://schemas.microsoft.com/office/drawing/2014/main" id="{BD11009C-EFF3-4F6A-A69F-03D2AFEA476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7" name="Text Box 2">
          <a:extLst>
            <a:ext uri="{FF2B5EF4-FFF2-40B4-BE49-F238E27FC236}">
              <a16:creationId xmlns:a16="http://schemas.microsoft.com/office/drawing/2014/main" id="{92C402B2-03E8-417D-8FA3-8DCED5CACFA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8" name="Text Box 3">
          <a:extLst>
            <a:ext uri="{FF2B5EF4-FFF2-40B4-BE49-F238E27FC236}">
              <a16:creationId xmlns:a16="http://schemas.microsoft.com/office/drawing/2014/main" id="{A6EA2EB4-8B59-43E9-B500-863180E97447}"/>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09" name="Text Box 2">
          <a:extLst>
            <a:ext uri="{FF2B5EF4-FFF2-40B4-BE49-F238E27FC236}">
              <a16:creationId xmlns:a16="http://schemas.microsoft.com/office/drawing/2014/main" id="{03828B0B-D454-43F6-8125-4061B08C1BE7}"/>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203</xdr:row>
      <xdr:rowOff>0</xdr:rowOff>
    </xdr:from>
    <xdr:ext cx="104775" cy="178327"/>
    <xdr:sp macro="" textlink="">
      <xdr:nvSpPr>
        <xdr:cNvPr id="410" name="Text Box 3">
          <a:extLst>
            <a:ext uri="{FF2B5EF4-FFF2-40B4-BE49-F238E27FC236}">
              <a16:creationId xmlns:a16="http://schemas.microsoft.com/office/drawing/2014/main" id="{51539E26-BB2D-4D50-92E1-43F74503104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205</xdr:row>
      <xdr:rowOff>0</xdr:rowOff>
    </xdr:from>
    <xdr:ext cx="104775" cy="144557"/>
    <xdr:sp macro="" textlink="">
      <xdr:nvSpPr>
        <xdr:cNvPr id="411" name="Text Box 2">
          <a:extLst>
            <a:ext uri="{FF2B5EF4-FFF2-40B4-BE49-F238E27FC236}">
              <a16:creationId xmlns:a16="http://schemas.microsoft.com/office/drawing/2014/main" id="{36756E3F-5393-4DA0-8B82-D003ECAD5A51}"/>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205</xdr:row>
      <xdr:rowOff>0</xdr:rowOff>
    </xdr:from>
    <xdr:ext cx="104775" cy="144557"/>
    <xdr:sp macro="" textlink="">
      <xdr:nvSpPr>
        <xdr:cNvPr id="412" name="Text Box 3">
          <a:extLst>
            <a:ext uri="{FF2B5EF4-FFF2-40B4-BE49-F238E27FC236}">
              <a16:creationId xmlns:a16="http://schemas.microsoft.com/office/drawing/2014/main" id="{74C7B03F-380C-4C43-BE6C-581648F1E612}"/>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215</xdr:row>
      <xdr:rowOff>0</xdr:rowOff>
    </xdr:from>
    <xdr:ext cx="104775" cy="178327"/>
    <xdr:sp macro="" textlink="">
      <xdr:nvSpPr>
        <xdr:cNvPr id="413" name="Text Box 2">
          <a:extLst>
            <a:ext uri="{FF2B5EF4-FFF2-40B4-BE49-F238E27FC236}">
              <a16:creationId xmlns:a16="http://schemas.microsoft.com/office/drawing/2014/main" id="{1EE994A3-9974-4D50-A5CD-F7B3FA58A5E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4" name="Text Box 3">
          <a:extLst>
            <a:ext uri="{FF2B5EF4-FFF2-40B4-BE49-F238E27FC236}">
              <a16:creationId xmlns:a16="http://schemas.microsoft.com/office/drawing/2014/main" id="{96E9CAE5-BC8F-4D15-A7D6-5C35D0C764E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5" name="Text Box 2">
          <a:extLst>
            <a:ext uri="{FF2B5EF4-FFF2-40B4-BE49-F238E27FC236}">
              <a16:creationId xmlns:a16="http://schemas.microsoft.com/office/drawing/2014/main" id="{CD52943A-15B7-40C0-9481-FCF0BC10F25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6" name="Text Box 3">
          <a:extLst>
            <a:ext uri="{FF2B5EF4-FFF2-40B4-BE49-F238E27FC236}">
              <a16:creationId xmlns:a16="http://schemas.microsoft.com/office/drawing/2014/main" id="{690FFB31-12E3-4F56-8CBD-9853A08B09E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7" name="Text Box 2">
          <a:extLst>
            <a:ext uri="{FF2B5EF4-FFF2-40B4-BE49-F238E27FC236}">
              <a16:creationId xmlns:a16="http://schemas.microsoft.com/office/drawing/2014/main" id="{6FABACEB-A286-4496-82B6-5CB3DC7E10B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8" name="Text Box 3">
          <a:extLst>
            <a:ext uri="{FF2B5EF4-FFF2-40B4-BE49-F238E27FC236}">
              <a16:creationId xmlns:a16="http://schemas.microsoft.com/office/drawing/2014/main" id="{75C74DD1-8C11-4B8C-BFDE-1E3D8CB2F54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19" name="Text Box 2">
          <a:extLst>
            <a:ext uri="{FF2B5EF4-FFF2-40B4-BE49-F238E27FC236}">
              <a16:creationId xmlns:a16="http://schemas.microsoft.com/office/drawing/2014/main" id="{E24A6521-4796-4F67-8E5C-BD5C80247697}"/>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20" name="Text Box 3">
          <a:extLst>
            <a:ext uri="{FF2B5EF4-FFF2-40B4-BE49-F238E27FC236}">
              <a16:creationId xmlns:a16="http://schemas.microsoft.com/office/drawing/2014/main" id="{5E1C6687-B93A-45C1-B57F-E44AF539752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21" name="Text Box 2">
          <a:extLst>
            <a:ext uri="{FF2B5EF4-FFF2-40B4-BE49-F238E27FC236}">
              <a16:creationId xmlns:a16="http://schemas.microsoft.com/office/drawing/2014/main" id="{3A755638-4FDC-4601-9E95-7DA4B4F96A7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22" name="Text Box 3">
          <a:extLst>
            <a:ext uri="{FF2B5EF4-FFF2-40B4-BE49-F238E27FC236}">
              <a16:creationId xmlns:a16="http://schemas.microsoft.com/office/drawing/2014/main" id="{CBBEF6EE-A68C-4F21-B4C8-4F0F62599B3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23" name="Text Box 2">
          <a:extLst>
            <a:ext uri="{FF2B5EF4-FFF2-40B4-BE49-F238E27FC236}">
              <a16:creationId xmlns:a16="http://schemas.microsoft.com/office/drawing/2014/main" id="{886E1EF4-4D9A-42FD-8233-7E5822F9FF2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424" name="Text Box 3">
          <a:extLst>
            <a:ext uri="{FF2B5EF4-FFF2-40B4-BE49-F238E27FC236}">
              <a16:creationId xmlns:a16="http://schemas.microsoft.com/office/drawing/2014/main" id="{19465746-4E38-4E2D-ABF5-C69CB8C0284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179</xdr:row>
      <xdr:rowOff>0</xdr:rowOff>
    </xdr:from>
    <xdr:ext cx="104775" cy="144557"/>
    <xdr:sp macro="" textlink="">
      <xdr:nvSpPr>
        <xdr:cNvPr id="425" name="Text Box 2">
          <a:extLst>
            <a:ext uri="{FF2B5EF4-FFF2-40B4-BE49-F238E27FC236}">
              <a16:creationId xmlns:a16="http://schemas.microsoft.com/office/drawing/2014/main" id="{CE74C0F9-1319-4DCB-AEC9-6CF9B73A0CBB}"/>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179</xdr:row>
      <xdr:rowOff>0</xdr:rowOff>
    </xdr:from>
    <xdr:ext cx="104775" cy="144557"/>
    <xdr:sp macro="" textlink="">
      <xdr:nvSpPr>
        <xdr:cNvPr id="426" name="Text Box 3">
          <a:extLst>
            <a:ext uri="{FF2B5EF4-FFF2-40B4-BE49-F238E27FC236}">
              <a16:creationId xmlns:a16="http://schemas.microsoft.com/office/drawing/2014/main" id="{8581DABD-203C-443E-942F-7B7596D7BF3F}"/>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27" name="Text Box 2">
          <a:extLst>
            <a:ext uri="{FF2B5EF4-FFF2-40B4-BE49-F238E27FC236}">
              <a16:creationId xmlns:a16="http://schemas.microsoft.com/office/drawing/2014/main" id="{772E0568-41B4-426F-AD5A-C2EE9FADAFE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28" name="Text Box 3">
          <a:extLst>
            <a:ext uri="{FF2B5EF4-FFF2-40B4-BE49-F238E27FC236}">
              <a16:creationId xmlns:a16="http://schemas.microsoft.com/office/drawing/2014/main" id="{4BCFDA18-6DFE-47F0-A6DD-C64B1C0C4A4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29" name="Text Box 2">
          <a:extLst>
            <a:ext uri="{FF2B5EF4-FFF2-40B4-BE49-F238E27FC236}">
              <a16:creationId xmlns:a16="http://schemas.microsoft.com/office/drawing/2014/main" id="{6B3B965C-2D7B-48E7-88A5-DDCCA7D6818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0" name="Text Box 3">
          <a:extLst>
            <a:ext uri="{FF2B5EF4-FFF2-40B4-BE49-F238E27FC236}">
              <a16:creationId xmlns:a16="http://schemas.microsoft.com/office/drawing/2014/main" id="{6DD8A70E-BC27-4D1F-A988-528EEF7D1B6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1" name="Text Box 2">
          <a:extLst>
            <a:ext uri="{FF2B5EF4-FFF2-40B4-BE49-F238E27FC236}">
              <a16:creationId xmlns:a16="http://schemas.microsoft.com/office/drawing/2014/main" id="{53A376E0-A7BC-4D9C-9A43-98E68F0CAE7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2" name="Text Box 3">
          <a:extLst>
            <a:ext uri="{FF2B5EF4-FFF2-40B4-BE49-F238E27FC236}">
              <a16:creationId xmlns:a16="http://schemas.microsoft.com/office/drawing/2014/main" id="{D94AD2E9-67FE-467A-A161-94A9BCDCE2F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227</xdr:row>
      <xdr:rowOff>0</xdr:rowOff>
    </xdr:from>
    <xdr:ext cx="104775" cy="178327"/>
    <xdr:sp macro="" textlink="">
      <xdr:nvSpPr>
        <xdr:cNvPr id="433" name="Text Box 2">
          <a:extLst>
            <a:ext uri="{FF2B5EF4-FFF2-40B4-BE49-F238E27FC236}">
              <a16:creationId xmlns:a16="http://schemas.microsoft.com/office/drawing/2014/main" id="{9094C137-9DC7-4DBD-9AC1-B1B343FBB73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4" name="Text Box 3">
          <a:extLst>
            <a:ext uri="{FF2B5EF4-FFF2-40B4-BE49-F238E27FC236}">
              <a16:creationId xmlns:a16="http://schemas.microsoft.com/office/drawing/2014/main" id="{EF4477A5-4E9F-496E-BAC8-A76C5A8532C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5" name="Text Box 2">
          <a:extLst>
            <a:ext uri="{FF2B5EF4-FFF2-40B4-BE49-F238E27FC236}">
              <a16:creationId xmlns:a16="http://schemas.microsoft.com/office/drawing/2014/main" id="{E96D38CB-7DB7-43E5-93B1-E828E5A8CB9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6" name="Text Box 3">
          <a:extLst>
            <a:ext uri="{FF2B5EF4-FFF2-40B4-BE49-F238E27FC236}">
              <a16:creationId xmlns:a16="http://schemas.microsoft.com/office/drawing/2014/main" id="{F5A9C0E5-1B38-41F2-A239-B0A958B08430}"/>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7" name="Text Box 2">
          <a:extLst>
            <a:ext uri="{FF2B5EF4-FFF2-40B4-BE49-F238E27FC236}">
              <a16:creationId xmlns:a16="http://schemas.microsoft.com/office/drawing/2014/main" id="{5CA34632-A527-434E-ABA6-5B40E2C2308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182</xdr:row>
      <xdr:rowOff>0</xdr:rowOff>
    </xdr:from>
    <xdr:ext cx="104775" cy="178327"/>
    <xdr:sp macro="" textlink="">
      <xdr:nvSpPr>
        <xdr:cNvPr id="438" name="Text Box 3">
          <a:extLst>
            <a:ext uri="{FF2B5EF4-FFF2-40B4-BE49-F238E27FC236}">
              <a16:creationId xmlns:a16="http://schemas.microsoft.com/office/drawing/2014/main" id="{CF264C36-C137-4291-8650-8A8CDCD7162D}"/>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44557"/>
    <xdr:sp macro="" textlink="">
      <xdr:nvSpPr>
        <xdr:cNvPr id="439" name="Text Box 2">
          <a:extLst>
            <a:ext uri="{FF2B5EF4-FFF2-40B4-BE49-F238E27FC236}">
              <a16:creationId xmlns:a16="http://schemas.microsoft.com/office/drawing/2014/main" id="{5AC41745-6854-4835-9717-B56D8409B565}"/>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184</xdr:row>
      <xdr:rowOff>0</xdr:rowOff>
    </xdr:from>
    <xdr:ext cx="104775" cy="144557"/>
    <xdr:sp macro="" textlink="">
      <xdr:nvSpPr>
        <xdr:cNvPr id="440" name="Text Box 3">
          <a:extLst>
            <a:ext uri="{FF2B5EF4-FFF2-40B4-BE49-F238E27FC236}">
              <a16:creationId xmlns:a16="http://schemas.microsoft.com/office/drawing/2014/main" id="{B1FF54D5-3FA7-413E-BBDA-F552E31FC22E}"/>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1" name="Text Box 2">
          <a:extLst>
            <a:ext uri="{FF2B5EF4-FFF2-40B4-BE49-F238E27FC236}">
              <a16:creationId xmlns:a16="http://schemas.microsoft.com/office/drawing/2014/main" id="{A53F4CA1-FB9E-4E6A-83FC-82C60D4C06C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2" name="Text Box 3">
          <a:extLst>
            <a:ext uri="{FF2B5EF4-FFF2-40B4-BE49-F238E27FC236}">
              <a16:creationId xmlns:a16="http://schemas.microsoft.com/office/drawing/2014/main" id="{33D085C8-8D45-403F-8B0E-085D587B5B4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3" name="Text Box 2">
          <a:extLst>
            <a:ext uri="{FF2B5EF4-FFF2-40B4-BE49-F238E27FC236}">
              <a16:creationId xmlns:a16="http://schemas.microsoft.com/office/drawing/2014/main" id="{1E90EA1D-ACBC-45EF-AF73-CD25DAD86E55}"/>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4" name="Text Box 3">
          <a:extLst>
            <a:ext uri="{FF2B5EF4-FFF2-40B4-BE49-F238E27FC236}">
              <a16:creationId xmlns:a16="http://schemas.microsoft.com/office/drawing/2014/main" id="{D378D6AA-B6FA-4222-BD73-51D36D6247B8}"/>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5" name="Text Box 2">
          <a:extLst>
            <a:ext uri="{FF2B5EF4-FFF2-40B4-BE49-F238E27FC236}">
              <a16:creationId xmlns:a16="http://schemas.microsoft.com/office/drawing/2014/main" id="{054553DE-D1D6-4B5A-91E2-D45A23CCD88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6" name="Text Box 3">
          <a:extLst>
            <a:ext uri="{FF2B5EF4-FFF2-40B4-BE49-F238E27FC236}">
              <a16:creationId xmlns:a16="http://schemas.microsoft.com/office/drawing/2014/main" id="{F2804AF3-6775-4AB1-AE55-CF59BEC7144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7" name="Text Box 2">
          <a:extLst>
            <a:ext uri="{FF2B5EF4-FFF2-40B4-BE49-F238E27FC236}">
              <a16:creationId xmlns:a16="http://schemas.microsoft.com/office/drawing/2014/main" id="{E18279F6-392E-47C3-881E-90283B257446}"/>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8" name="Text Box 3">
          <a:extLst>
            <a:ext uri="{FF2B5EF4-FFF2-40B4-BE49-F238E27FC236}">
              <a16:creationId xmlns:a16="http://schemas.microsoft.com/office/drawing/2014/main" id="{AF2B0E8E-511B-42EA-8D2D-1FCFF78379D4}"/>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49" name="Text Box 2">
          <a:extLst>
            <a:ext uri="{FF2B5EF4-FFF2-40B4-BE49-F238E27FC236}">
              <a16:creationId xmlns:a16="http://schemas.microsoft.com/office/drawing/2014/main" id="{0792AA03-81F6-45B8-8A85-710EB5A0A32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50" name="Text Box 3">
          <a:extLst>
            <a:ext uri="{FF2B5EF4-FFF2-40B4-BE49-F238E27FC236}">
              <a16:creationId xmlns:a16="http://schemas.microsoft.com/office/drawing/2014/main" id="{5AAE799E-A9AF-463B-8107-9663D01A546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51" name="Text Box 2">
          <a:extLst>
            <a:ext uri="{FF2B5EF4-FFF2-40B4-BE49-F238E27FC236}">
              <a16:creationId xmlns:a16="http://schemas.microsoft.com/office/drawing/2014/main" id="{809EC5D2-472A-4707-B879-CDA84658B88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184</xdr:row>
      <xdr:rowOff>0</xdr:rowOff>
    </xdr:from>
    <xdr:ext cx="104775" cy="178327"/>
    <xdr:sp macro="" textlink="">
      <xdr:nvSpPr>
        <xdr:cNvPr id="452" name="Text Box 3">
          <a:extLst>
            <a:ext uri="{FF2B5EF4-FFF2-40B4-BE49-F238E27FC236}">
              <a16:creationId xmlns:a16="http://schemas.microsoft.com/office/drawing/2014/main" id="{4B3D957E-6FE4-42BA-B2BA-AB3A3F9E08A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186</xdr:row>
      <xdr:rowOff>0</xdr:rowOff>
    </xdr:from>
    <xdr:ext cx="104775" cy="144557"/>
    <xdr:sp macro="" textlink="">
      <xdr:nvSpPr>
        <xdr:cNvPr id="453" name="Text Box 2">
          <a:extLst>
            <a:ext uri="{FF2B5EF4-FFF2-40B4-BE49-F238E27FC236}">
              <a16:creationId xmlns:a16="http://schemas.microsoft.com/office/drawing/2014/main" id="{74892C0A-4CDA-4D0F-B24F-50FB812E438C}"/>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186</xdr:row>
      <xdr:rowOff>0</xdr:rowOff>
    </xdr:from>
    <xdr:ext cx="104775" cy="144557"/>
    <xdr:sp macro="" textlink="">
      <xdr:nvSpPr>
        <xdr:cNvPr id="454" name="Text Box 3">
          <a:extLst>
            <a:ext uri="{FF2B5EF4-FFF2-40B4-BE49-F238E27FC236}">
              <a16:creationId xmlns:a16="http://schemas.microsoft.com/office/drawing/2014/main" id="{3E2B924F-13F4-4753-86EE-FEFFE5383704}"/>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55" name="Text Box 2">
          <a:extLst>
            <a:ext uri="{FF2B5EF4-FFF2-40B4-BE49-F238E27FC236}">
              <a16:creationId xmlns:a16="http://schemas.microsoft.com/office/drawing/2014/main" id="{078C6301-4A17-42C6-A9A0-A3857663832F}"/>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56" name="Text Box 3">
          <a:extLst>
            <a:ext uri="{FF2B5EF4-FFF2-40B4-BE49-F238E27FC236}">
              <a16:creationId xmlns:a16="http://schemas.microsoft.com/office/drawing/2014/main" id="{FC79EC62-DEDA-4D92-8B82-04114C784C93}"/>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57" name="Text Box 2">
          <a:extLst>
            <a:ext uri="{FF2B5EF4-FFF2-40B4-BE49-F238E27FC236}">
              <a16:creationId xmlns:a16="http://schemas.microsoft.com/office/drawing/2014/main" id="{C96E10B3-035F-4592-B014-0400FE2BB76C}"/>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58" name="Text Box 3">
          <a:extLst>
            <a:ext uri="{FF2B5EF4-FFF2-40B4-BE49-F238E27FC236}">
              <a16:creationId xmlns:a16="http://schemas.microsoft.com/office/drawing/2014/main" id="{766C1F4F-734C-49A7-96F6-DDB805B959DF}"/>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59" name="Text Box 2">
          <a:extLst>
            <a:ext uri="{FF2B5EF4-FFF2-40B4-BE49-F238E27FC236}">
              <a16:creationId xmlns:a16="http://schemas.microsoft.com/office/drawing/2014/main" id="{18C908EA-9311-4ED9-915C-1615CA55BCE7}"/>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0" name="Text Box 3">
          <a:extLst>
            <a:ext uri="{FF2B5EF4-FFF2-40B4-BE49-F238E27FC236}">
              <a16:creationId xmlns:a16="http://schemas.microsoft.com/office/drawing/2014/main" id="{69C21FBD-7A14-471C-A8E6-C681422EAD9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1" name="Text Box 2">
          <a:extLst>
            <a:ext uri="{FF2B5EF4-FFF2-40B4-BE49-F238E27FC236}">
              <a16:creationId xmlns:a16="http://schemas.microsoft.com/office/drawing/2014/main" id="{E03B897E-8B54-4E31-A97D-CCDD660C89BB}"/>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2" name="Text Box 3">
          <a:extLst>
            <a:ext uri="{FF2B5EF4-FFF2-40B4-BE49-F238E27FC236}">
              <a16:creationId xmlns:a16="http://schemas.microsoft.com/office/drawing/2014/main" id="{CA4454C3-D4F4-4FB4-91D5-6B271322332E}"/>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3" name="Text Box 2">
          <a:extLst>
            <a:ext uri="{FF2B5EF4-FFF2-40B4-BE49-F238E27FC236}">
              <a16:creationId xmlns:a16="http://schemas.microsoft.com/office/drawing/2014/main" id="{4EF90159-DE0F-4E4E-8315-A2B2E5B2E35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4" name="Text Box 3">
          <a:extLst>
            <a:ext uri="{FF2B5EF4-FFF2-40B4-BE49-F238E27FC236}">
              <a16:creationId xmlns:a16="http://schemas.microsoft.com/office/drawing/2014/main" id="{DB822D8E-F799-45CC-B7C6-FFDBC6DD2E49}"/>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5" name="Text Box 2">
          <a:extLst>
            <a:ext uri="{FF2B5EF4-FFF2-40B4-BE49-F238E27FC236}">
              <a16:creationId xmlns:a16="http://schemas.microsoft.com/office/drawing/2014/main" id="{1751B40F-8377-4261-A406-7E55999245DA}"/>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195</xdr:row>
      <xdr:rowOff>0</xdr:rowOff>
    </xdr:from>
    <xdr:ext cx="104775" cy="178327"/>
    <xdr:sp macro="" textlink="">
      <xdr:nvSpPr>
        <xdr:cNvPr id="466" name="Text Box 3">
          <a:extLst>
            <a:ext uri="{FF2B5EF4-FFF2-40B4-BE49-F238E27FC236}">
              <a16:creationId xmlns:a16="http://schemas.microsoft.com/office/drawing/2014/main" id="{8168BDAD-FF8F-4B85-8B67-49536E94FF91}"/>
            </a:ext>
          </a:extLst>
        </xdr:cNvPr>
        <xdr:cNvSpPr txBox="1">
          <a:spLocks noChangeArrowheads="1"/>
        </xdr:cNvSpPr>
      </xdr:nvSpPr>
      <xdr:spPr bwMode="auto">
        <a:xfrm>
          <a:off x="7653618" y="32172088"/>
          <a:ext cx="104775" cy="178327"/>
        </a:xfrm>
        <a:prstGeom prst="rect">
          <a:avLst/>
        </a:prstGeom>
        <a:noFill/>
        <a:ln w="9525">
          <a:noFill/>
          <a:miter lim="800000"/>
          <a:headEnd/>
          <a:tailEnd/>
        </a:ln>
      </xdr:spPr>
    </xdr:sp>
    <xdr:clientData/>
  </xdr:oneCellAnchor>
  <xdr:oneCellAnchor>
    <xdr:from>
      <xdr:col>4</xdr:col>
      <xdr:colOff>0</xdr:colOff>
      <xdr:row>211</xdr:row>
      <xdr:rowOff>0</xdr:rowOff>
    </xdr:from>
    <xdr:ext cx="104775" cy="144557"/>
    <xdr:sp macro="" textlink="">
      <xdr:nvSpPr>
        <xdr:cNvPr id="467" name="Text Box 2">
          <a:extLst>
            <a:ext uri="{FF2B5EF4-FFF2-40B4-BE49-F238E27FC236}">
              <a16:creationId xmlns:a16="http://schemas.microsoft.com/office/drawing/2014/main" id="{753A788D-7EB7-4C48-A2DF-0B6B5C74771D}"/>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250</xdr:row>
      <xdr:rowOff>0</xdr:rowOff>
    </xdr:from>
    <xdr:ext cx="104775" cy="144557"/>
    <xdr:sp macro="" textlink="">
      <xdr:nvSpPr>
        <xdr:cNvPr id="468" name="Text Box 3">
          <a:extLst>
            <a:ext uri="{FF2B5EF4-FFF2-40B4-BE49-F238E27FC236}">
              <a16:creationId xmlns:a16="http://schemas.microsoft.com/office/drawing/2014/main" id="{257B349F-07B6-436E-A6C3-CDA93DE04AD8}"/>
            </a:ext>
          </a:extLst>
        </xdr:cNvPr>
        <xdr:cNvSpPr txBox="1">
          <a:spLocks noChangeArrowheads="1"/>
        </xdr:cNvSpPr>
      </xdr:nvSpPr>
      <xdr:spPr bwMode="auto">
        <a:xfrm>
          <a:off x="7653618" y="32508265"/>
          <a:ext cx="104775" cy="144557"/>
        </a:xfrm>
        <a:prstGeom prst="rect">
          <a:avLst/>
        </a:prstGeom>
        <a:noFill/>
        <a:ln w="9525">
          <a:noFill/>
          <a:miter lim="800000"/>
          <a:headEnd/>
          <a:tailEnd/>
        </a:ln>
      </xdr:spPr>
    </xdr:sp>
    <xdr:clientData/>
  </xdr:oneCellAnchor>
  <xdr:oneCellAnchor>
    <xdr:from>
      <xdr:col>4</xdr:col>
      <xdr:colOff>0</xdr:colOff>
      <xdr:row>166</xdr:row>
      <xdr:rowOff>0</xdr:rowOff>
    </xdr:from>
    <xdr:ext cx="104775" cy="144557"/>
    <xdr:sp macro="" textlink="">
      <xdr:nvSpPr>
        <xdr:cNvPr id="475" name="Text Box 2">
          <a:extLst>
            <a:ext uri="{FF2B5EF4-FFF2-40B4-BE49-F238E27FC236}">
              <a16:creationId xmlns:a16="http://schemas.microsoft.com/office/drawing/2014/main" id="{A257D838-C17D-40B7-9959-564FD13DAD99}"/>
            </a:ext>
          </a:extLst>
        </xdr:cNvPr>
        <xdr:cNvSpPr txBox="1">
          <a:spLocks noChangeArrowheads="1"/>
        </xdr:cNvSpPr>
      </xdr:nvSpPr>
      <xdr:spPr bwMode="auto">
        <a:xfrm>
          <a:off x="7343775" y="6543675"/>
          <a:ext cx="104775" cy="144557"/>
        </a:xfrm>
        <a:prstGeom prst="rect">
          <a:avLst/>
        </a:prstGeom>
        <a:noFill/>
        <a:ln w="9525">
          <a:noFill/>
          <a:miter lim="800000"/>
          <a:headEnd/>
          <a:tailEnd/>
        </a:ln>
      </xdr:spPr>
    </xdr:sp>
    <xdr:clientData/>
  </xdr:oneCellAnchor>
  <xdr:oneCellAnchor>
    <xdr:from>
      <xdr:col>4</xdr:col>
      <xdr:colOff>0</xdr:colOff>
      <xdr:row>166</xdr:row>
      <xdr:rowOff>0</xdr:rowOff>
    </xdr:from>
    <xdr:ext cx="104775" cy="144557"/>
    <xdr:sp macro="" textlink="">
      <xdr:nvSpPr>
        <xdr:cNvPr id="476" name="Text Box 3">
          <a:extLst>
            <a:ext uri="{FF2B5EF4-FFF2-40B4-BE49-F238E27FC236}">
              <a16:creationId xmlns:a16="http://schemas.microsoft.com/office/drawing/2014/main" id="{E3CF8A2F-F484-43D7-B652-8CD7BE7DB516}"/>
            </a:ext>
          </a:extLst>
        </xdr:cNvPr>
        <xdr:cNvSpPr txBox="1">
          <a:spLocks noChangeArrowheads="1"/>
        </xdr:cNvSpPr>
      </xdr:nvSpPr>
      <xdr:spPr bwMode="auto">
        <a:xfrm>
          <a:off x="7343775" y="6543675"/>
          <a:ext cx="104775" cy="14455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477" name="Text Box 2">
          <a:extLst>
            <a:ext uri="{FF2B5EF4-FFF2-40B4-BE49-F238E27FC236}">
              <a16:creationId xmlns:a16="http://schemas.microsoft.com/office/drawing/2014/main" id="{C21E60DF-D6B0-4219-B3B5-5598418F9345}"/>
            </a:ext>
          </a:extLst>
        </xdr:cNvPr>
        <xdr:cNvSpPr txBox="1">
          <a:spLocks noChangeArrowheads="1"/>
        </xdr:cNvSpPr>
      </xdr:nvSpPr>
      <xdr:spPr bwMode="auto">
        <a:xfrm>
          <a:off x="7343775" y="6543675"/>
          <a:ext cx="104775" cy="178327"/>
        </a:xfrm>
        <a:prstGeom prst="rect">
          <a:avLst/>
        </a:prstGeom>
        <a:noFill/>
        <a:ln w="9525">
          <a:noFill/>
          <a:miter lim="800000"/>
          <a:headEnd/>
          <a:tailEnd/>
        </a:ln>
      </xdr:spPr>
    </xdr:sp>
    <xdr:clientData/>
  </xdr:oneCellAnchor>
  <xdr:oneCellAnchor>
    <xdr:from>
      <xdr:col>4</xdr:col>
      <xdr:colOff>0</xdr:colOff>
      <xdr:row>166</xdr:row>
      <xdr:rowOff>0</xdr:rowOff>
    </xdr:from>
    <xdr:ext cx="104775" cy="178327"/>
    <xdr:sp macro="" textlink="">
      <xdr:nvSpPr>
        <xdr:cNvPr id="478" name="Text Box 3">
          <a:extLst>
            <a:ext uri="{FF2B5EF4-FFF2-40B4-BE49-F238E27FC236}">
              <a16:creationId xmlns:a16="http://schemas.microsoft.com/office/drawing/2014/main" id="{5EC45009-7395-4F79-BB34-14BBC482865D}"/>
            </a:ext>
          </a:extLst>
        </xdr:cNvPr>
        <xdr:cNvSpPr txBox="1">
          <a:spLocks noChangeArrowheads="1"/>
        </xdr:cNvSpPr>
      </xdr:nvSpPr>
      <xdr:spPr bwMode="auto">
        <a:xfrm>
          <a:off x="7343775" y="6543675"/>
          <a:ext cx="104775" cy="178327"/>
        </a:xfrm>
        <a:prstGeom prst="rect">
          <a:avLst/>
        </a:prstGeom>
        <a:noFill/>
        <a:ln w="9525">
          <a:noFill/>
          <a:miter lim="800000"/>
          <a:headEnd/>
          <a:tailEnd/>
        </a:ln>
      </xdr:spPr>
    </xdr:sp>
    <xdr:clientData/>
  </xdr:oneCellAnchor>
  <xdr:oneCellAnchor>
    <xdr:from>
      <xdr:col>4</xdr:col>
      <xdr:colOff>0</xdr:colOff>
      <xdr:row>178</xdr:row>
      <xdr:rowOff>0</xdr:rowOff>
    </xdr:from>
    <xdr:ext cx="104775" cy="178327"/>
    <xdr:sp macro="" textlink="">
      <xdr:nvSpPr>
        <xdr:cNvPr id="513" name="Text Box 3">
          <a:extLst>
            <a:ext uri="{FF2B5EF4-FFF2-40B4-BE49-F238E27FC236}">
              <a16:creationId xmlns:a16="http://schemas.microsoft.com/office/drawing/2014/main" id="{CB94F211-5D92-497A-BD0D-B19497E2BBB6}"/>
            </a:ext>
          </a:extLst>
        </xdr:cNvPr>
        <xdr:cNvSpPr txBox="1">
          <a:spLocks noChangeArrowheads="1"/>
        </xdr:cNvSpPr>
      </xdr:nvSpPr>
      <xdr:spPr bwMode="auto">
        <a:xfrm>
          <a:off x="7653618" y="40710971"/>
          <a:ext cx="104775" cy="178327"/>
        </a:xfrm>
        <a:prstGeom prst="rect">
          <a:avLst/>
        </a:prstGeom>
        <a:noFill/>
        <a:ln w="9525">
          <a:noFill/>
          <a:miter lim="800000"/>
          <a:headEnd/>
          <a:tailEnd/>
        </a:ln>
      </xdr:spPr>
    </xdr:sp>
    <xdr:clientData/>
  </xdr:oneCellAnchor>
  <xdr:oneCellAnchor>
    <xdr:from>
      <xdr:col>4</xdr:col>
      <xdr:colOff>0</xdr:colOff>
      <xdr:row>178</xdr:row>
      <xdr:rowOff>0</xdr:rowOff>
    </xdr:from>
    <xdr:ext cx="104775" cy="178327"/>
    <xdr:sp macro="" textlink="">
      <xdr:nvSpPr>
        <xdr:cNvPr id="514" name="Text Box 3">
          <a:extLst>
            <a:ext uri="{FF2B5EF4-FFF2-40B4-BE49-F238E27FC236}">
              <a16:creationId xmlns:a16="http://schemas.microsoft.com/office/drawing/2014/main" id="{9BCF63F7-B86C-4C35-BA97-D47AE1290F4D}"/>
            </a:ext>
          </a:extLst>
        </xdr:cNvPr>
        <xdr:cNvSpPr txBox="1">
          <a:spLocks noChangeArrowheads="1"/>
        </xdr:cNvSpPr>
      </xdr:nvSpPr>
      <xdr:spPr bwMode="auto">
        <a:xfrm>
          <a:off x="7653618" y="40710971"/>
          <a:ext cx="104775" cy="178327"/>
        </a:xfrm>
        <a:prstGeom prst="rect">
          <a:avLst/>
        </a:prstGeom>
        <a:noFill/>
        <a:ln w="9525">
          <a:noFill/>
          <a:miter lim="800000"/>
          <a:headEnd/>
          <a:tailEnd/>
        </a:ln>
      </xdr:spPr>
    </xdr:sp>
    <xdr:clientData/>
  </xdr:oneCellAnchor>
  <xdr:oneCellAnchor>
    <xdr:from>
      <xdr:col>4</xdr:col>
      <xdr:colOff>0</xdr:colOff>
      <xdr:row>178</xdr:row>
      <xdr:rowOff>0</xdr:rowOff>
    </xdr:from>
    <xdr:ext cx="104775" cy="178327"/>
    <xdr:sp macro="" textlink="">
      <xdr:nvSpPr>
        <xdr:cNvPr id="515" name="Text Box 3">
          <a:extLst>
            <a:ext uri="{FF2B5EF4-FFF2-40B4-BE49-F238E27FC236}">
              <a16:creationId xmlns:a16="http://schemas.microsoft.com/office/drawing/2014/main" id="{A2D1EF0B-63C7-4C83-BA48-6242C2114E8C}"/>
            </a:ext>
          </a:extLst>
        </xdr:cNvPr>
        <xdr:cNvSpPr txBox="1">
          <a:spLocks noChangeArrowheads="1"/>
        </xdr:cNvSpPr>
      </xdr:nvSpPr>
      <xdr:spPr bwMode="auto">
        <a:xfrm>
          <a:off x="7653618" y="40710971"/>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16" name="Text Box 2">
          <a:extLst>
            <a:ext uri="{FF2B5EF4-FFF2-40B4-BE49-F238E27FC236}">
              <a16:creationId xmlns:a16="http://schemas.microsoft.com/office/drawing/2014/main" id="{DED836B5-E228-481A-9852-FAB231532E5F}"/>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17" name="Text Box 3">
          <a:extLst>
            <a:ext uri="{FF2B5EF4-FFF2-40B4-BE49-F238E27FC236}">
              <a16:creationId xmlns:a16="http://schemas.microsoft.com/office/drawing/2014/main" id="{FCD8DCE0-D7DA-4484-B4F1-EB3345E28C9D}"/>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18" name="Text Box 2">
          <a:extLst>
            <a:ext uri="{FF2B5EF4-FFF2-40B4-BE49-F238E27FC236}">
              <a16:creationId xmlns:a16="http://schemas.microsoft.com/office/drawing/2014/main" id="{7D1DAA0E-C425-47F9-942F-00423A64A1AC}"/>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19" name="Text Box 3">
          <a:extLst>
            <a:ext uri="{FF2B5EF4-FFF2-40B4-BE49-F238E27FC236}">
              <a16:creationId xmlns:a16="http://schemas.microsoft.com/office/drawing/2014/main" id="{4C8E0396-FA42-4B14-A376-76DD8BEE4B1D}"/>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0" name="Text Box 2">
          <a:extLst>
            <a:ext uri="{FF2B5EF4-FFF2-40B4-BE49-F238E27FC236}">
              <a16:creationId xmlns:a16="http://schemas.microsoft.com/office/drawing/2014/main" id="{F4634092-E0A1-49A3-A115-B494D3DCACC1}"/>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1" name="Text Box 3">
          <a:extLst>
            <a:ext uri="{FF2B5EF4-FFF2-40B4-BE49-F238E27FC236}">
              <a16:creationId xmlns:a16="http://schemas.microsoft.com/office/drawing/2014/main" id="{1F3DAAE4-F8A3-4A55-A8E1-49B59BD037C0}"/>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2" name="Text Box 3">
          <a:extLst>
            <a:ext uri="{FF2B5EF4-FFF2-40B4-BE49-F238E27FC236}">
              <a16:creationId xmlns:a16="http://schemas.microsoft.com/office/drawing/2014/main" id="{62754290-E6CA-4597-9D1C-0712BBE4C6B1}"/>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3" name="Text Box 2">
          <a:extLst>
            <a:ext uri="{FF2B5EF4-FFF2-40B4-BE49-F238E27FC236}">
              <a16:creationId xmlns:a16="http://schemas.microsoft.com/office/drawing/2014/main" id="{22AE0F91-93F8-4286-9B4D-CD467D4539C1}"/>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4" name="Text Box 3">
          <a:extLst>
            <a:ext uri="{FF2B5EF4-FFF2-40B4-BE49-F238E27FC236}">
              <a16:creationId xmlns:a16="http://schemas.microsoft.com/office/drawing/2014/main" id="{E8441A60-26FF-4086-9F11-2A13ED191DB0}"/>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5" name="Text Box 2">
          <a:extLst>
            <a:ext uri="{FF2B5EF4-FFF2-40B4-BE49-F238E27FC236}">
              <a16:creationId xmlns:a16="http://schemas.microsoft.com/office/drawing/2014/main" id="{07C14512-8324-4742-9ED9-D7CDB8B950D2}"/>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177</xdr:row>
      <xdr:rowOff>0</xdr:rowOff>
    </xdr:from>
    <xdr:ext cx="104775" cy="178327"/>
    <xdr:sp macro="" textlink="">
      <xdr:nvSpPr>
        <xdr:cNvPr id="526" name="Text Box 3">
          <a:extLst>
            <a:ext uri="{FF2B5EF4-FFF2-40B4-BE49-F238E27FC236}">
              <a16:creationId xmlns:a16="http://schemas.microsoft.com/office/drawing/2014/main" id="{F6374D5C-5341-4F94-8018-0821AE341089}"/>
            </a:ext>
          </a:extLst>
        </xdr:cNvPr>
        <xdr:cNvSpPr txBox="1">
          <a:spLocks noChangeArrowheads="1"/>
        </xdr:cNvSpPr>
      </xdr:nvSpPr>
      <xdr:spPr bwMode="auto">
        <a:xfrm>
          <a:off x="7653618" y="40554088"/>
          <a:ext cx="104775" cy="178327"/>
        </a:xfrm>
        <a:prstGeom prst="rect">
          <a:avLst/>
        </a:prstGeom>
        <a:noFill/>
        <a:ln w="9525">
          <a:noFill/>
          <a:miter lim="800000"/>
          <a:headEnd/>
          <a:tailEnd/>
        </a:ln>
      </xdr:spPr>
    </xdr:sp>
    <xdr:clientData/>
  </xdr:oneCellAnchor>
  <xdr:oneCellAnchor>
    <xdr:from>
      <xdr:col>4</xdr:col>
      <xdr:colOff>0</xdr:colOff>
      <xdr:row>179</xdr:row>
      <xdr:rowOff>0</xdr:rowOff>
    </xdr:from>
    <xdr:ext cx="104775" cy="144557"/>
    <xdr:sp macro="" textlink="">
      <xdr:nvSpPr>
        <xdr:cNvPr id="527" name="Text Box 2">
          <a:extLst>
            <a:ext uri="{FF2B5EF4-FFF2-40B4-BE49-F238E27FC236}">
              <a16:creationId xmlns:a16="http://schemas.microsoft.com/office/drawing/2014/main" id="{5BF9DAA7-ADF6-48F7-A191-117B189CCCF7}"/>
            </a:ext>
          </a:extLst>
        </xdr:cNvPr>
        <xdr:cNvSpPr txBox="1">
          <a:spLocks noChangeArrowheads="1"/>
        </xdr:cNvSpPr>
      </xdr:nvSpPr>
      <xdr:spPr bwMode="auto">
        <a:xfrm>
          <a:off x="7653618" y="42145324"/>
          <a:ext cx="104775" cy="144557"/>
        </a:xfrm>
        <a:prstGeom prst="rect">
          <a:avLst/>
        </a:prstGeom>
        <a:noFill/>
        <a:ln w="9525">
          <a:noFill/>
          <a:miter lim="800000"/>
          <a:headEnd/>
          <a:tailEnd/>
        </a:ln>
      </xdr:spPr>
    </xdr:sp>
    <xdr:clientData/>
  </xdr:oneCellAnchor>
  <xdr:oneCellAnchor>
    <xdr:from>
      <xdr:col>4</xdr:col>
      <xdr:colOff>0</xdr:colOff>
      <xdr:row>179</xdr:row>
      <xdr:rowOff>0</xdr:rowOff>
    </xdr:from>
    <xdr:ext cx="104775" cy="144557"/>
    <xdr:sp macro="" textlink="">
      <xdr:nvSpPr>
        <xdr:cNvPr id="528" name="Text Box 3">
          <a:extLst>
            <a:ext uri="{FF2B5EF4-FFF2-40B4-BE49-F238E27FC236}">
              <a16:creationId xmlns:a16="http://schemas.microsoft.com/office/drawing/2014/main" id="{1FA62B41-817E-4F6E-8E80-C4DE3EE603DA}"/>
            </a:ext>
          </a:extLst>
        </xdr:cNvPr>
        <xdr:cNvSpPr txBox="1">
          <a:spLocks noChangeArrowheads="1"/>
        </xdr:cNvSpPr>
      </xdr:nvSpPr>
      <xdr:spPr bwMode="auto">
        <a:xfrm>
          <a:off x="7653618" y="42145324"/>
          <a:ext cx="104775" cy="14455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57" name="Text Box 3">
          <a:extLst>
            <a:ext uri="{FF2B5EF4-FFF2-40B4-BE49-F238E27FC236}">
              <a16:creationId xmlns:a16="http://schemas.microsoft.com/office/drawing/2014/main" id="{85760DC4-D8A7-4D77-B178-3E4F6880BF28}"/>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58" name="Text Box 3">
          <a:extLst>
            <a:ext uri="{FF2B5EF4-FFF2-40B4-BE49-F238E27FC236}">
              <a16:creationId xmlns:a16="http://schemas.microsoft.com/office/drawing/2014/main" id="{596D5EFB-7494-45CC-A405-40D57B8F38FA}"/>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59" name="Text Box 2">
          <a:extLst>
            <a:ext uri="{FF2B5EF4-FFF2-40B4-BE49-F238E27FC236}">
              <a16:creationId xmlns:a16="http://schemas.microsoft.com/office/drawing/2014/main" id="{F0E0AC3D-AA6C-4FFC-A64E-0A1FB6AAEB4C}"/>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0" name="Text Box 2">
          <a:extLst>
            <a:ext uri="{FF2B5EF4-FFF2-40B4-BE49-F238E27FC236}">
              <a16:creationId xmlns:a16="http://schemas.microsoft.com/office/drawing/2014/main" id="{75042875-649D-49C5-9D03-9B5D757F862D}"/>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1" name="Text Box 3">
          <a:extLst>
            <a:ext uri="{FF2B5EF4-FFF2-40B4-BE49-F238E27FC236}">
              <a16:creationId xmlns:a16="http://schemas.microsoft.com/office/drawing/2014/main" id="{092A3166-DEAD-4BB9-9D0D-BDDE4BA8EC43}"/>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2" name="Text Box 2">
          <a:extLst>
            <a:ext uri="{FF2B5EF4-FFF2-40B4-BE49-F238E27FC236}">
              <a16:creationId xmlns:a16="http://schemas.microsoft.com/office/drawing/2014/main" id="{BA4E9B69-AAE9-4A3D-AF11-4AF7632B8C68}"/>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3" name="Text Box 3">
          <a:extLst>
            <a:ext uri="{FF2B5EF4-FFF2-40B4-BE49-F238E27FC236}">
              <a16:creationId xmlns:a16="http://schemas.microsoft.com/office/drawing/2014/main" id="{E9E756A9-1EE4-4CA5-9F21-99A9282AF02F}"/>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4" name="Text Box 2">
          <a:extLst>
            <a:ext uri="{FF2B5EF4-FFF2-40B4-BE49-F238E27FC236}">
              <a16:creationId xmlns:a16="http://schemas.microsoft.com/office/drawing/2014/main" id="{CB4CC056-8161-494D-A519-D0AA3B8918C9}"/>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5" name="Text Box 3">
          <a:extLst>
            <a:ext uri="{FF2B5EF4-FFF2-40B4-BE49-F238E27FC236}">
              <a16:creationId xmlns:a16="http://schemas.microsoft.com/office/drawing/2014/main" id="{F31C2320-1ACC-4A9D-A603-3524BA5FC9F1}"/>
            </a:ext>
          </a:extLst>
        </xdr:cNvPr>
        <xdr:cNvSpPr txBox="1">
          <a:spLocks noChangeArrowheads="1"/>
        </xdr:cNvSpPr>
      </xdr:nvSpPr>
      <xdr:spPr bwMode="auto">
        <a:xfrm>
          <a:off x="7653618" y="49048147"/>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44557"/>
    <xdr:sp macro="" textlink="">
      <xdr:nvSpPr>
        <xdr:cNvPr id="566" name="Text Box 2">
          <a:extLst>
            <a:ext uri="{FF2B5EF4-FFF2-40B4-BE49-F238E27FC236}">
              <a16:creationId xmlns:a16="http://schemas.microsoft.com/office/drawing/2014/main" id="{B10D7AAD-B3CE-45AA-96F6-C97ED3917CBA}"/>
            </a:ext>
          </a:extLst>
        </xdr:cNvPr>
        <xdr:cNvSpPr txBox="1">
          <a:spLocks noChangeArrowheads="1"/>
        </xdr:cNvSpPr>
      </xdr:nvSpPr>
      <xdr:spPr bwMode="auto">
        <a:xfrm>
          <a:off x="7653618" y="49630853"/>
          <a:ext cx="104775" cy="144557"/>
        </a:xfrm>
        <a:prstGeom prst="rect">
          <a:avLst/>
        </a:prstGeom>
        <a:noFill/>
        <a:ln w="9525">
          <a:noFill/>
          <a:miter lim="800000"/>
          <a:headEnd/>
          <a:tailEnd/>
        </a:ln>
      </xdr:spPr>
    </xdr:sp>
    <xdr:clientData/>
  </xdr:oneCellAnchor>
  <xdr:oneCellAnchor>
    <xdr:from>
      <xdr:col>4</xdr:col>
      <xdr:colOff>0</xdr:colOff>
      <xdr:row>218</xdr:row>
      <xdr:rowOff>0</xdr:rowOff>
    </xdr:from>
    <xdr:ext cx="104775" cy="144557"/>
    <xdr:sp macro="" textlink="">
      <xdr:nvSpPr>
        <xdr:cNvPr id="567" name="Text Box 3">
          <a:extLst>
            <a:ext uri="{FF2B5EF4-FFF2-40B4-BE49-F238E27FC236}">
              <a16:creationId xmlns:a16="http://schemas.microsoft.com/office/drawing/2014/main" id="{4773F7F6-BA1F-4AC7-84F4-11689C8DE74F}"/>
            </a:ext>
          </a:extLst>
        </xdr:cNvPr>
        <xdr:cNvSpPr txBox="1">
          <a:spLocks noChangeArrowheads="1"/>
        </xdr:cNvSpPr>
      </xdr:nvSpPr>
      <xdr:spPr bwMode="auto">
        <a:xfrm>
          <a:off x="7653618" y="49630853"/>
          <a:ext cx="104775" cy="14455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68" name="Text Box 2">
          <a:extLst>
            <a:ext uri="{FF2B5EF4-FFF2-40B4-BE49-F238E27FC236}">
              <a16:creationId xmlns:a16="http://schemas.microsoft.com/office/drawing/2014/main" id="{04B39F72-26B9-4CA8-8B89-7D9D4A1967DE}"/>
            </a:ext>
          </a:extLst>
        </xdr:cNvPr>
        <xdr:cNvSpPr txBox="1">
          <a:spLocks noChangeArrowheads="1"/>
        </xdr:cNvSpPr>
      </xdr:nvSpPr>
      <xdr:spPr bwMode="auto">
        <a:xfrm>
          <a:off x="7653618" y="53071059"/>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69" name="Text Box 2">
          <a:extLst>
            <a:ext uri="{FF2B5EF4-FFF2-40B4-BE49-F238E27FC236}">
              <a16:creationId xmlns:a16="http://schemas.microsoft.com/office/drawing/2014/main" id="{BB666E6E-6A25-4644-8D9B-0DB2A9D4CBD7}"/>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0" name="Text Box 3">
          <a:extLst>
            <a:ext uri="{FF2B5EF4-FFF2-40B4-BE49-F238E27FC236}">
              <a16:creationId xmlns:a16="http://schemas.microsoft.com/office/drawing/2014/main" id="{39120706-F31B-4109-97A3-DF6413BFE92D}"/>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1" name="Text Box 2">
          <a:extLst>
            <a:ext uri="{FF2B5EF4-FFF2-40B4-BE49-F238E27FC236}">
              <a16:creationId xmlns:a16="http://schemas.microsoft.com/office/drawing/2014/main" id="{F1964C71-6F30-453D-9A19-3184CB15C0FA}"/>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2" name="Text Box 3">
          <a:extLst>
            <a:ext uri="{FF2B5EF4-FFF2-40B4-BE49-F238E27FC236}">
              <a16:creationId xmlns:a16="http://schemas.microsoft.com/office/drawing/2014/main" id="{8CC5900E-01D1-4008-821E-6CC59945A80F}"/>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3" name="Text Box 2">
          <a:extLst>
            <a:ext uri="{FF2B5EF4-FFF2-40B4-BE49-F238E27FC236}">
              <a16:creationId xmlns:a16="http://schemas.microsoft.com/office/drawing/2014/main" id="{4B00DD68-D68F-47CE-95C9-187547AE0B64}"/>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4" name="Text Box 3">
          <a:extLst>
            <a:ext uri="{FF2B5EF4-FFF2-40B4-BE49-F238E27FC236}">
              <a16:creationId xmlns:a16="http://schemas.microsoft.com/office/drawing/2014/main" id="{2B6ABF30-DC4D-478D-A70C-79CB2946A763}"/>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5" name="Text Box 2">
          <a:extLst>
            <a:ext uri="{FF2B5EF4-FFF2-40B4-BE49-F238E27FC236}">
              <a16:creationId xmlns:a16="http://schemas.microsoft.com/office/drawing/2014/main" id="{880A743A-34F5-4BAA-ABBC-6170A195AB5A}"/>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6" name="Text Box 3">
          <a:extLst>
            <a:ext uri="{FF2B5EF4-FFF2-40B4-BE49-F238E27FC236}">
              <a16:creationId xmlns:a16="http://schemas.microsoft.com/office/drawing/2014/main" id="{60E26357-604C-4593-9AF1-A17E610972C5}"/>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7" name="Text Box 2">
          <a:extLst>
            <a:ext uri="{FF2B5EF4-FFF2-40B4-BE49-F238E27FC236}">
              <a16:creationId xmlns:a16="http://schemas.microsoft.com/office/drawing/2014/main" id="{1AA15A78-6F16-437A-A455-362BC71C26F5}"/>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8" name="Text Box 3">
          <a:extLst>
            <a:ext uri="{FF2B5EF4-FFF2-40B4-BE49-F238E27FC236}">
              <a16:creationId xmlns:a16="http://schemas.microsoft.com/office/drawing/2014/main" id="{7913D3CF-71C2-4A43-ADAA-356998C336CE}"/>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79" name="Text Box 2">
          <a:extLst>
            <a:ext uri="{FF2B5EF4-FFF2-40B4-BE49-F238E27FC236}">
              <a16:creationId xmlns:a16="http://schemas.microsoft.com/office/drawing/2014/main" id="{5F5DBFA8-72E6-4499-9FF8-947310C6F91D}"/>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216</xdr:row>
      <xdr:rowOff>0</xdr:rowOff>
    </xdr:from>
    <xdr:ext cx="104775" cy="178327"/>
    <xdr:sp macro="" textlink="">
      <xdr:nvSpPr>
        <xdr:cNvPr id="580" name="Text Box 3">
          <a:extLst>
            <a:ext uri="{FF2B5EF4-FFF2-40B4-BE49-F238E27FC236}">
              <a16:creationId xmlns:a16="http://schemas.microsoft.com/office/drawing/2014/main" id="{22626EEE-3268-4669-A231-621F69B9E091}"/>
            </a:ext>
          </a:extLst>
        </xdr:cNvPr>
        <xdr:cNvSpPr txBox="1">
          <a:spLocks noChangeArrowheads="1"/>
        </xdr:cNvSpPr>
      </xdr:nvSpPr>
      <xdr:spPr bwMode="auto">
        <a:xfrm>
          <a:off x="7653618" y="45988941"/>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44557"/>
    <xdr:sp macro="" textlink="">
      <xdr:nvSpPr>
        <xdr:cNvPr id="581" name="Text Box 2">
          <a:extLst>
            <a:ext uri="{FF2B5EF4-FFF2-40B4-BE49-F238E27FC236}">
              <a16:creationId xmlns:a16="http://schemas.microsoft.com/office/drawing/2014/main" id="{59369AD2-B89A-4B0A-B9E8-D18B19BD470A}"/>
            </a:ext>
          </a:extLst>
        </xdr:cNvPr>
        <xdr:cNvSpPr txBox="1">
          <a:spLocks noChangeArrowheads="1"/>
        </xdr:cNvSpPr>
      </xdr:nvSpPr>
      <xdr:spPr bwMode="auto">
        <a:xfrm>
          <a:off x="7653618" y="51177265"/>
          <a:ext cx="104775" cy="144557"/>
        </a:xfrm>
        <a:prstGeom prst="rect">
          <a:avLst/>
        </a:prstGeom>
        <a:noFill/>
        <a:ln w="9525">
          <a:noFill/>
          <a:miter lim="800000"/>
          <a:headEnd/>
          <a:tailEnd/>
        </a:ln>
      </xdr:spPr>
    </xdr:sp>
    <xdr:clientData/>
  </xdr:oneCellAnchor>
  <xdr:oneCellAnchor>
    <xdr:from>
      <xdr:col>4</xdr:col>
      <xdr:colOff>0</xdr:colOff>
      <xdr:row>229</xdr:row>
      <xdr:rowOff>0</xdr:rowOff>
    </xdr:from>
    <xdr:ext cx="104775" cy="178327"/>
    <xdr:sp macro="" textlink="">
      <xdr:nvSpPr>
        <xdr:cNvPr id="582" name="Text Box 2">
          <a:extLst>
            <a:ext uri="{FF2B5EF4-FFF2-40B4-BE49-F238E27FC236}">
              <a16:creationId xmlns:a16="http://schemas.microsoft.com/office/drawing/2014/main" id="{4ED980F8-6B59-4218-9CF3-F458ECC2A151}"/>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3" name="Text Box 3">
          <a:extLst>
            <a:ext uri="{FF2B5EF4-FFF2-40B4-BE49-F238E27FC236}">
              <a16:creationId xmlns:a16="http://schemas.microsoft.com/office/drawing/2014/main" id="{DB31847E-6FA6-47B9-BB08-8E0F7CBC1DBD}"/>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4" name="Text Box 3">
          <a:extLst>
            <a:ext uri="{FF2B5EF4-FFF2-40B4-BE49-F238E27FC236}">
              <a16:creationId xmlns:a16="http://schemas.microsoft.com/office/drawing/2014/main" id="{313B82F6-27F0-4489-83F8-BDD9A5305418}"/>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5" name="Text Box 2">
          <a:extLst>
            <a:ext uri="{FF2B5EF4-FFF2-40B4-BE49-F238E27FC236}">
              <a16:creationId xmlns:a16="http://schemas.microsoft.com/office/drawing/2014/main" id="{7D76F2D6-CEA2-4B67-ABCE-78CA5F7D046E}"/>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6" name="Text Box 2">
          <a:extLst>
            <a:ext uri="{FF2B5EF4-FFF2-40B4-BE49-F238E27FC236}">
              <a16:creationId xmlns:a16="http://schemas.microsoft.com/office/drawing/2014/main" id="{13923B02-3E28-464C-BBFA-2F9D60B905C5}"/>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7" name="Text Box 3">
          <a:extLst>
            <a:ext uri="{FF2B5EF4-FFF2-40B4-BE49-F238E27FC236}">
              <a16:creationId xmlns:a16="http://schemas.microsoft.com/office/drawing/2014/main" id="{EB42F365-2775-4310-AC88-DC3C2B20886E}"/>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245</xdr:row>
      <xdr:rowOff>0</xdr:rowOff>
    </xdr:from>
    <xdr:ext cx="104775" cy="178327"/>
    <xdr:sp macro="" textlink="">
      <xdr:nvSpPr>
        <xdr:cNvPr id="588" name="Text Box 2">
          <a:extLst>
            <a:ext uri="{FF2B5EF4-FFF2-40B4-BE49-F238E27FC236}">
              <a16:creationId xmlns:a16="http://schemas.microsoft.com/office/drawing/2014/main" id="{88BCA164-0A99-4DF2-B522-37B9F60C604D}"/>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589" name="Text Box 3">
          <a:extLst>
            <a:ext uri="{FF2B5EF4-FFF2-40B4-BE49-F238E27FC236}">
              <a16:creationId xmlns:a16="http://schemas.microsoft.com/office/drawing/2014/main" id="{047C07D2-BDC8-4757-A659-B0AF0B19FB93}"/>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590" name="Text Box 2">
          <a:extLst>
            <a:ext uri="{FF2B5EF4-FFF2-40B4-BE49-F238E27FC236}">
              <a16:creationId xmlns:a16="http://schemas.microsoft.com/office/drawing/2014/main" id="{A352152C-9C13-4F5C-9547-340D53237AD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591" name="Text Box 3">
          <a:extLst>
            <a:ext uri="{FF2B5EF4-FFF2-40B4-BE49-F238E27FC236}">
              <a16:creationId xmlns:a16="http://schemas.microsoft.com/office/drawing/2014/main" id="{CD506C80-D3A0-4CFA-9FD3-05F8C21648C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44557"/>
    <xdr:sp macro="" textlink="">
      <xdr:nvSpPr>
        <xdr:cNvPr id="592" name="Text Box 2">
          <a:extLst>
            <a:ext uri="{FF2B5EF4-FFF2-40B4-BE49-F238E27FC236}">
              <a16:creationId xmlns:a16="http://schemas.microsoft.com/office/drawing/2014/main" id="{F707A6F5-A1BF-4C6F-A572-0E1BD5A932CC}"/>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247</xdr:row>
      <xdr:rowOff>0</xdr:rowOff>
    </xdr:from>
    <xdr:ext cx="104775" cy="144557"/>
    <xdr:sp macro="" textlink="">
      <xdr:nvSpPr>
        <xdr:cNvPr id="593" name="Text Box 3">
          <a:extLst>
            <a:ext uri="{FF2B5EF4-FFF2-40B4-BE49-F238E27FC236}">
              <a16:creationId xmlns:a16="http://schemas.microsoft.com/office/drawing/2014/main" id="{57A73DCA-FFA4-43F4-BC4A-5EDF22977C65}"/>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594" name="Text Box 2">
          <a:extLst>
            <a:ext uri="{FF2B5EF4-FFF2-40B4-BE49-F238E27FC236}">
              <a16:creationId xmlns:a16="http://schemas.microsoft.com/office/drawing/2014/main" id="{909FA8B4-8FAA-4F6E-85F0-1B80B87BF7B8}"/>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95" name="Text Box 2">
          <a:extLst>
            <a:ext uri="{FF2B5EF4-FFF2-40B4-BE49-F238E27FC236}">
              <a16:creationId xmlns:a16="http://schemas.microsoft.com/office/drawing/2014/main" id="{041490C2-F415-478B-85C2-7E3FAFD23E4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96" name="Text Box 3">
          <a:extLst>
            <a:ext uri="{FF2B5EF4-FFF2-40B4-BE49-F238E27FC236}">
              <a16:creationId xmlns:a16="http://schemas.microsoft.com/office/drawing/2014/main" id="{E56ECDFF-AB60-4552-87AF-3DA2BA34C7A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97" name="Text Box 2">
          <a:extLst>
            <a:ext uri="{FF2B5EF4-FFF2-40B4-BE49-F238E27FC236}">
              <a16:creationId xmlns:a16="http://schemas.microsoft.com/office/drawing/2014/main" id="{18CC6D8B-FAF9-413A-911B-A4949C550176}"/>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98" name="Text Box 3">
          <a:extLst>
            <a:ext uri="{FF2B5EF4-FFF2-40B4-BE49-F238E27FC236}">
              <a16:creationId xmlns:a16="http://schemas.microsoft.com/office/drawing/2014/main" id="{20D3A4B9-B068-44ED-A167-FD6C8CB65DD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599" name="Text Box 2">
          <a:extLst>
            <a:ext uri="{FF2B5EF4-FFF2-40B4-BE49-F238E27FC236}">
              <a16:creationId xmlns:a16="http://schemas.microsoft.com/office/drawing/2014/main" id="{59287994-96AA-41D9-9E95-1C50BCB259A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0" name="Text Box 3">
          <a:extLst>
            <a:ext uri="{FF2B5EF4-FFF2-40B4-BE49-F238E27FC236}">
              <a16:creationId xmlns:a16="http://schemas.microsoft.com/office/drawing/2014/main" id="{057E84ED-F4DC-4D5C-AAA2-0F3C077D773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1" name="Text Box 2">
          <a:extLst>
            <a:ext uri="{FF2B5EF4-FFF2-40B4-BE49-F238E27FC236}">
              <a16:creationId xmlns:a16="http://schemas.microsoft.com/office/drawing/2014/main" id="{A0AE3D91-F558-40E2-A649-107CDAF936FB}"/>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2" name="Text Box 3">
          <a:extLst>
            <a:ext uri="{FF2B5EF4-FFF2-40B4-BE49-F238E27FC236}">
              <a16:creationId xmlns:a16="http://schemas.microsoft.com/office/drawing/2014/main" id="{9E7BA5AB-6D88-486F-8741-EB5A75D76FF4}"/>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3" name="Text Box 2">
          <a:extLst>
            <a:ext uri="{FF2B5EF4-FFF2-40B4-BE49-F238E27FC236}">
              <a16:creationId xmlns:a16="http://schemas.microsoft.com/office/drawing/2014/main" id="{F2E22084-4BD4-4559-A786-29450A15A3C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4" name="Text Box 3">
          <a:extLst>
            <a:ext uri="{FF2B5EF4-FFF2-40B4-BE49-F238E27FC236}">
              <a16:creationId xmlns:a16="http://schemas.microsoft.com/office/drawing/2014/main" id="{30587D74-B908-437C-823E-2CEDBEAE6FF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5" name="Text Box 2">
          <a:extLst>
            <a:ext uri="{FF2B5EF4-FFF2-40B4-BE49-F238E27FC236}">
              <a16:creationId xmlns:a16="http://schemas.microsoft.com/office/drawing/2014/main" id="{DAF26CC0-A7FC-43A2-BC2B-1B14C62C42A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218</xdr:row>
      <xdr:rowOff>0</xdr:rowOff>
    </xdr:from>
    <xdr:ext cx="104775" cy="178327"/>
    <xdr:sp macro="" textlink="">
      <xdr:nvSpPr>
        <xdr:cNvPr id="606" name="Text Box 3">
          <a:extLst>
            <a:ext uri="{FF2B5EF4-FFF2-40B4-BE49-F238E27FC236}">
              <a16:creationId xmlns:a16="http://schemas.microsoft.com/office/drawing/2014/main" id="{AB27C8AF-2945-49D1-AEA7-8547C3E8D5F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253</xdr:row>
      <xdr:rowOff>0</xdr:rowOff>
    </xdr:from>
    <xdr:ext cx="104775" cy="144557"/>
    <xdr:sp macro="" textlink="">
      <xdr:nvSpPr>
        <xdr:cNvPr id="607" name="Text Box 2">
          <a:extLst>
            <a:ext uri="{FF2B5EF4-FFF2-40B4-BE49-F238E27FC236}">
              <a16:creationId xmlns:a16="http://schemas.microsoft.com/office/drawing/2014/main" id="{5220B284-9FCF-4809-B3E6-19A67D1D5B3F}"/>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235</xdr:row>
      <xdr:rowOff>0</xdr:rowOff>
    </xdr:from>
    <xdr:ext cx="104775" cy="178327"/>
    <xdr:sp macro="" textlink="">
      <xdr:nvSpPr>
        <xdr:cNvPr id="608" name="Text Box 2">
          <a:extLst>
            <a:ext uri="{FF2B5EF4-FFF2-40B4-BE49-F238E27FC236}">
              <a16:creationId xmlns:a16="http://schemas.microsoft.com/office/drawing/2014/main" id="{F79A1BF2-9B37-432D-8A3A-93FE984B29E7}"/>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09" name="Text Box 3">
          <a:extLst>
            <a:ext uri="{FF2B5EF4-FFF2-40B4-BE49-F238E27FC236}">
              <a16:creationId xmlns:a16="http://schemas.microsoft.com/office/drawing/2014/main" id="{D7352239-4331-4979-BFAE-B36736E062E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0" name="Text Box 3">
          <a:extLst>
            <a:ext uri="{FF2B5EF4-FFF2-40B4-BE49-F238E27FC236}">
              <a16:creationId xmlns:a16="http://schemas.microsoft.com/office/drawing/2014/main" id="{AB6260E6-CB8B-448E-9488-6556AA001605}"/>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1" name="Text Box 2">
          <a:extLst>
            <a:ext uri="{FF2B5EF4-FFF2-40B4-BE49-F238E27FC236}">
              <a16:creationId xmlns:a16="http://schemas.microsoft.com/office/drawing/2014/main" id="{9664D2C6-EE31-4CA0-B32D-E1B71D9A1823}"/>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2" name="Text Box 2">
          <a:extLst>
            <a:ext uri="{FF2B5EF4-FFF2-40B4-BE49-F238E27FC236}">
              <a16:creationId xmlns:a16="http://schemas.microsoft.com/office/drawing/2014/main" id="{FE978FAF-7001-4479-8736-32285B253F69}"/>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3" name="Text Box 3">
          <a:extLst>
            <a:ext uri="{FF2B5EF4-FFF2-40B4-BE49-F238E27FC236}">
              <a16:creationId xmlns:a16="http://schemas.microsoft.com/office/drawing/2014/main" id="{24CC682C-672E-4228-976B-F1392CC9B62C}"/>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4" name="Text Box 2">
          <a:extLst>
            <a:ext uri="{FF2B5EF4-FFF2-40B4-BE49-F238E27FC236}">
              <a16:creationId xmlns:a16="http://schemas.microsoft.com/office/drawing/2014/main" id="{C0A24094-8721-4EFC-8D8E-0C8489C1E22B}"/>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5" name="Text Box 3">
          <a:extLst>
            <a:ext uri="{FF2B5EF4-FFF2-40B4-BE49-F238E27FC236}">
              <a16:creationId xmlns:a16="http://schemas.microsoft.com/office/drawing/2014/main" id="{A98969E8-F763-4AC1-99EF-B1204EC145BE}"/>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6" name="Text Box 2">
          <a:extLst>
            <a:ext uri="{FF2B5EF4-FFF2-40B4-BE49-F238E27FC236}">
              <a16:creationId xmlns:a16="http://schemas.microsoft.com/office/drawing/2014/main" id="{81ED8D95-F7DA-4D35-8CA4-47DB07DFEF00}"/>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17" name="Text Box 3">
          <a:extLst>
            <a:ext uri="{FF2B5EF4-FFF2-40B4-BE49-F238E27FC236}">
              <a16:creationId xmlns:a16="http://schemas.microsoft.com/office/drawing/2014/main" id="{A2CA0AC1-C94B-4030-812C-31ABC2E2795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234</xdr:row>
      <xdr:rowOff>0</xdr:rowOff>
    </xdr:from>
    <xdr:ext cx="104775" cy="144557"/>
    <xdr:sp macro="" textlink="">
      <xdr:nvSpPr>
        <xdr:cNvPr id="618" name="Text Box 2">
          <a:extLst>
            <a:ext uri="{FF2B5EF4-FFF2-40B4-BE49-F238E27FC236}">
              <a16:creationId xmlns:a16="http://schemas.microsoft.com/office/drawing/2014/main" id="{ECB761EF-81AB-4E0B-B79E-6E93F0D0E2AF}"/>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234</xdr:row>
      <xdr:rowOff>0</xdr:rowOff>
    </xdr:from>
    <xdr:ext cx="104775" cy="144557"/>
    <xdr:sp macro="" textlink="">
      <xdr:nvSpPr>
        <xdr:cNvPr id="619" name="Text Box 3">
          <a:extLst>
            <a:ext uri="{FF2B5EF4-FFF2-40B4-BE49-F238E27FC236}">
              <a16:creationId xmlns:a16="http://schemas.microsoft.com/office/drawing/2014/main" id="{5CF2179A-6FF4-422F-B261-EF01F41C9B36}"/>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244</xdr:row>
      <xdr:rowOff>0</xdr:rowOff>
    </xdr:from>
    <xdr:ext cx="104775" cy="178327"/>
    <xdr:sp macro="" textlink="">
      <xdr:nvSpPr>
        <xdr:cNvPr id="620" name="Text Box 2">
          <a:extLst>
            <a:ext uri="{FF2B5EF4-FFF2-40B4-BE49-F238E27FC236}">
              <a16:creationId xmlns:a16="http://schemas.microsoft.com/office/drawing/2014/main" id="{BEA68C00-751D-4BEE-A997-2CB1B8208E0C}"/>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21" name="Text Box 2">
          <a:extLst>
            <a:ext uri="{FF2B5EF4-FFF2-40B4-BE49-F238E27FC236}">
              <a16:creationId xmlns:a16="http://schemas.microsoft.com/office/drawing/2014/main" id="{18D8FAB3-1D23-43DC-B1DA-538FDFF88A09}"/>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22" name="Text Box 3">
          <a:extLst>
            <a:ext uri="{FF2B5EF4-FFF2-40B4-BE49-F238E27FC236}">
              <a16:creationId xmlns:a16="http://schemas.microsoft.com/office/drawing/2014/main" id="{F36D9C8D-68D3-4EC7-B4F6-081B4B17AF5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23" name="Text Box 2">
          <a:extLst>
            <a:ext uri="{FF2B5EF4-FFF2-40B4-BE49-F238E27FC236}">
              <a16:creationId xmlns:a16="http://schemas.microsoft.com/office/drawing/2014/main" id="{2DCEAA81-FAEE-40CF-BC21-C6C2F51EE66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24" name="Text Box 3">
          <a:extLst>
            <a:ext uri="{FF2B5EF4-FFF2-40B4-BE49-F238E27FC236}">
              <a16:creationId xmlns:a16="http://schemas.microsoft.com/office/drawing/2014/main" id="{947113BB-F415-4B2A-920E-073B44E1284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258</xdr:row>
      <xdr:rowOff>0</xdr:rowOff>
    </xdr:from>
    <xdr:ext cx="104775" cy="178327"/>
    <xdr:sp macro="" textlink="">
      <xdr:nvSpPr>
        <xdr:cNvPr id="625" name="Text Box 2">
          <a:extLst>
            <a:ext uri="{FF2B5EF4-FFF2-40B4-BE49-F238E27FC236}">
              <a16:creationId xmlns:a16="http://schemas.microsoft.com/office/drawing/2014/main" id="{F904DAE1-27A6-406E-AC01-976E467A390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239</xdr:row>
      <xdr:rowOff>0</xdr:rowOff>
    </xdr:from>
    <xdr:ext cx="104775" cy="178327"/>
    <xdr:sp macro="" textlink="">
      <xdr:nvSpPr>
        <xdr:cNvPr id="626" name="Text Box 3">
          <a:extLst>
            <a:ext uri="{FF2B5EF4-FFF2-40B4-BE49-F238E27FC236}">
              <a16:creationId xmlns:a16="http://schemas.microsoft.com/office/drawing/2014/main" id="{62044742-20B7-4089-8D56-B2DB136A4F1C}"/>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27" name="Text Box 2">
          <a:extLst>
            <a:ext uri="{FF2B5EF4-FFF2-40B4-BE49-F238E27FC236}">
              <a16:creationId xmlns:a16="http://schemas.microsoft.com/office/drawing/2014/main" id="{29DD2FEB-9F2F-47CC-B766-893EF7CE206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258</xdr:row>
      <xdr:rowOff>0</xdr:rowOff>
    </xdr:from>
    <xdr:ext cx="104775" cy="178327"/>
    <xdr:sp macro="" textlink="">
      <xdr:nvSpPr>
        <xdr:cNvPr id="628" name="Text Box 3">
          <a:extLst>
            <a:ext uri="{FF2B5EF4-FFF2-40B4-BE49-F238E27FC236}">
              <a16:creationId xmlns:a16="http://schemas.microsoft.com/office/drawing/2014/main" id="{3615CC67-4477-481E-B189-3C550702D3A9}"/>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239</xdr:row>
      <xdr:rowOff>0</xdr:rowOff>
    </xdr:from>
    <xdr:ext cx="104775" cy="178327"/>
    <xdr:sp macro="" textlink="">
      <xdr:nvSpPr>
        <xdr:cNvPr id="629" name="Text Box 2">
          <a:extLst>
            <a:ext uri="{FF2B5EF4-FFF2-40B4-BE49-F238E27FC236}">
              <a16:creationId xmlns:a16="http://schemas.microsoft.com/office/drawing/2014/main" id="{DC3F8043-1BC4-472D-83C4-288E6E2573F9}"/>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30" name="Text Box 3">
          <a:extLst>
            <a:ext uri="{FF2B5EF4-FFF2-40B4-BE49-F238E27FC236}">
              <a16:creationId xmlns:a16="http://schemas.microsoft.com/office/drawing/2014/main" id="{AC4A4EC5-88D6-4A8D-96A8-19253602E42B}"/>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31" name="Text Box 2">
          <a:extLst>
            <a:ext uri="{FF2B5EF4-FFF2-40B4-BE49-F238E27FC236}">
              <a16:creationId xmlns:a16="http://schemas.microsoft.com/office/drawing/2014/main" id="{03FEB71D-CF2F-47D9-A9B8-51358865E51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224</xdr:row>
      <xdr:rowOff>0</xdr:rowOff>
    </xdr:from>
    <xdr:ext cx="104775" cy="178327"/>
    <xdr:sp macro="" textlink="">
      <xdr:nvSpPr>
        <xdr:cNvPr id="632" name="Text Box 3">
          <a:extLst>
            <a:ext uri="{FF2B5EF4-FFF2-40B4-BE49-F238E27FC236}">
              <a16:creationId xmlns:a16="http://schemas.microsoft.com/office/drawing/2014/main" id="{99AAF93F-32B8-4D1C-8AE0-020A6B29234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240</xdr:row>
      <xdr:rowOff>0</xdr:rowOff>
    </xdr:from>
    <xdr:ext cx="104775" cy="144557"/>
    <xdr:sp macro="" textlink="">
      <xdr:nvSpPr>
        <xdr:cNvPr id="633" name="Text Box 2">
          <a:extLst>
            <a:ext uri="{FF2B5EF4-FFF2-40B4-BE49-F238E27FC236}">
              <a16:creationId xmlns:a16="http://schemas.microsoft.com/office/drawing/2014/main" id="{4A642BFB-5BD1-42DC-80A8-BB99BEAA9FDF}"/>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4" name="Text Box 2">
          <a:extLst>
            <a:ext uri="{FF2B5EF4-FFF2-40B4-BE49-F238E27FC236}">
              <a16:creationId xmlns:a16="http://schemas.microsoft.com/office/drawing/2014/main" id="{B283AE1C-8292-4618-910E-425830E35C24}"/>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5" name="Text Box 3">
          <a:extLst>
            <a:ext uri="{FF2B5EF4-FFF2-40B4-BE49-F238E27FC236}">
              <a16:creationId xmlns:a16="http://schemas.microsoft.com/office/drawing/2014/main" id="{8F90E74B-4F7A-416F-BC0C-D4DC17717AC3}"/>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6" name="Text Box 3">
          <a:extLst>
            <a:ext uri="{FF2B5EF4-FFF2-40B4-BE49-F238E27FC236}">
              <a16:creationId xmlns:a16="http://schemas.microsoft.com/office/drawing/2014/main" id="{06DC3358-F332-4B70-8DA8-405D17F7D5DC}"/>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7" name="Text Box 2">
          <a:extLst>
            <a:ext uri="{FF2B5EF4-FFF2-40B4-BE49-F238E27FC236}">
              <a16:creationId xmlns:a16="http://schemas.microsoft.com/office/drawing/2014/main" id="{BDF67C0E-9DF1-4B4C-95B0-8D4BBAFC7B7F}"/>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8" name="Text Box 2">
          <a:extLst>
            <a:ext uri="{FF2B5EF4-FFF2-40B4-BE49-F238E27FC236}">
              <a16:creationId xmlns:a16="http://schemas.microsoft.com/office/drawing/2014/main" id="{32E46753-745E-436D-8918-B052347C7D8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39" name="Text Box 3">
          <a:extLst>
            <a:ext uri="{FF2B5EF4-FFF2-40B4-BE49-F238E27FC236}">
              <a16:creationId xmlns:a16="http://schemas.microsoft.com/office/drawing/2014/main" id="{01A3E28D-F37B-4777-9399-57011F1A0D65}"/>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40" name="Text Box 2">
          <a:extLst>
            <a:ext uri="{FF2B5EF4-FFF2-40B4-BE49-F238E27FC236}">
              <a16:creationId xmlns:a16="http://schemas.microsoft.com/office/drawing/2014/main" id="{08F7B7AA-1307-4CAC-819B-22E6DA0FA84E}"/>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41" name="Text Box 3">
          <a:extLst>
            <a:ext uri="{FF2B5EF4-FFF2-40B4-BE49-F238E27FC236}">
              <a16:creationId xmlns:a16="http://schemas.microsoft.com/office/drawing/2014/main" id="{EF612D8F-6D9E-4D59-A526-98A8204B2CCB}"/>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42" name="Text Box 2">
          <a:extLst>
            <a:ext uri="{FF2B5EF4-FFF2-40B4-BE49-F238E27FC236}">
              <a16:creationId xmlns:a16="http://schemas.microsoft.com/office/drawing/2014/main" id="{F098CFAE-059A-46C3-A94B-A314162B2B1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43" name="Text Box 3">
          <a:extLst>
            <a:ext uri="{FF2B5EF4-FFF2-40B4-BE49-F238E27FC236}">
              <a16:creationId xmlns:a16="http://schemas.microsoft.com/office/drawing/2014/main" id="{54258FFB-284D-466C-8A75-8A32B2C6D7E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44557"/>
    <xdr:sp macro="" textlink="">
      <xdr:nvSpPr>
        <xdr:cNvPr id="644" name="Text Box 2">
          <a:extLst>
            <a:ext uri="{FF2B5EF4-FFF2-40B4-BE49-F238E27FC236}">
              <a16:creationId xmlns:a16="http://schemas.microsoft.com/office/drawing/2014/main" id="{B90CDE70-C82B-4428-9837-7D5C02F55F3F}"/>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232</xdr:row>
      <xdr:rowOff>0</xdr:rowOff>
    </xdr:from>
    <xdr:ext cx="104775" cy="144557"/>
    <xdr:sp macro="" textlink="">
      <xdr:nvSpPr>
        <xdr:cNvPr id="645" name="Text Box 3">
          <a:extLst>
            <a:ext uri="{FF2B5EF4-FFF2-40B4-BE49-F238E27FC236}">
              <a16:creationId xmlns:a16="http://schemas.microsoft.com/office/drawing/2014/main" id="{24CB6872-8259-457D-A26D-ACB47F04E35A}"/>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46" name="Text Box 2">
          <a:extLst>
            <a:ext uri="{FF2B5EF4-FFF2-40B4-BE49-F238E27FC236}">
              <a16:creationId xmlns:a16="http://schemas.microsoft.com/office/drawing/2014/main" id="{21BBB368-40AB-4708-A70D-39CBD688CCE8}"/>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47" name="Text Box 2">
          <a:extLst>
            <a:ext uri="{FF2B5EF4-FFF2-40B4-BE49-F238E27FC236}">
              <a16:creationId xmlns:a16="http://schemas.microsoft.com/office/drawing/2014/main" id="{11C588C5-4CA0-4C63-8AA8-CCA31B7A44B7}"/>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48" name="Text Box 3">
          <a:extLst>
            <a:ext uri="{FF2B5EF4-FFF2-40B4-BE49-F238E27FC236}">
              <a16:creationId xmlns:a16="http://schemas.microsoft.com/office/drawing/2014/main" id="{250630B7-9446-4945-BABA-180E45F459F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49" name="Text Box 2">
          <a:extLst>
            <a:ext uri="{FF2B5EF4-FFF2-40B4-BE49-F238E27FC236}">
              <a16:creationId xmlns:a16="http://schemas.microsoft.com/office/drawing/2014/main" id="{65620BDB-5B50-4CB2-8C9A-2F788AB89AEC}"/>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0" name="Text Box 3">
          <a:extLst>
            <a:ext uri="{FF2B5EF4-FFF2-40B4-BE49-F238E27FC236}">
              <a16:creationId xmlns:a16="http://schemas.microsoft.com/office/drawing/2014/main" id="{77DAA374-1C90-4B25-B889-FE0F7410E45E}"/>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1" name="Text Box 2">
          <a:extLst>
            <a:ext uri="{FF2B5EF4-FFF2-40B4-BE49-F238E27FC236}">
              <a16:creationId xmlns:a16="http://schemas.microsoft.com/office/drawing/2014/main" id="{DADD9752-F6EE-4DDC-B108-B3065EACB69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2" name="Text Box 3">
          <a:extLst>
            <a:ext uri="{FF2B5EF4-FFF2-40B4-BE49-F238E27FC236}">
              <a16:creationId xmlns:a16="http://schemas.microsoft.com/office/drawing/2014/main" id="{F13BA0EF-0F9D-4CAB-9F70-61F803306FA6}"/>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3" name="Text Box 2">
          <a:extLst>
            <a:ext uri="{FF2B5EF4-FFF2-40B4-BE49-F238E27FC236}">
              <a16:creationId xmlns:a16="http://schemas.microsoft.com/office/drawing/2014/main" id="{62D01F0C-2F0F-4DFB-9853-09DD9C62E9D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4" name="Text Box 3">
          <a:extLst>
            <a:ext uri="{FF2B5EF4-FFF2-40B4-BE49-F238E27FC236}">
              <a16:creationId xmlns:a16="http://schemas.microsoft.com/office/drawing/2014/main" id="{EA25EFBC-3DF3-4A1E-A1EF-FED3EFF0BA3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5" name="Text Box 2">
          <a:extLst>
            <a:ext uri="{FF2B5EF4-FFF2-40B4-BE49-F238E27FC236}">
              <a16:creationId xmlns:a16="http://schemas.microsoft.com/office/drawing/2014/main" id="{7035D79C-F8A2-4DF8-8102-55EEA193B7E0}"/>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6" name="Text Box 3">
          <a:extLst>
            <a:ext uri="{FF2B5EF4-FFF2-40B4-BE49-F238E27FC236}">
              <a16:creationId xmlns:a16="http://schemas.microsoft.com/office/drawing/2014/main" id="{B28798DC-5623-4B9B-9052-5B80E809FC2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7" name="Text Box 2">
          <a:extLst>
            <a:ext uri="{FF2B5EF4-FFF2-40B4-BE49-F238E27FC236}">
              <a16:creationId xmlns:a16="http://schemas.microsoft.com/office/drawing/2014/main" id="{A265F3C5-3DEC-4B86-BE01-DD2A37E3B4A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226</xdr:row>
      <xdr:rowOff>0</xdr:rowOff>
    </xdr:from>
    <xdr:ext cx="104775" cy="178327"/>
    <xdr:sp macro="" textlink="">
      <xdr:nvSpPr>
        <xdr:cNvPr id="658" name="Text Box 3">
          <a:extLst>
            <a:ext uri="{FF2B5EF4-FFF2-40B4-BE49-F238E27FC236}">
              <a16:creationId xmlns:a16="http://schemas.microsoft.com/office/drawing/2014/main" id="{1976D179-39F3-4A09-9133-792734DBA566}"/>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44557"/>
    <xdr:sp macro="" textlink="">
      <xdr:nvSpPr>
        <xdr:cNvPr id="659" name="Text Box 2">
          <a:extLst>
            <a:ext uri="{FF2B5EF4-FFF2-40B4-BE49-F238E27FC236}">
              <a16:creationId xmlns:a16="http://schemas.microsoft.com/office/drawing/2014/main" id="{2ACEB02A-58D0-4B7C-9560-D550CEC76794}"/>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258</xdr:row>
      <xdr:rowOff>0</xdr:rowOff>
    </xdr:from>
    <xdr:ext cx="104775" cy="178327"/>
    <xdr:sp macro="" textlink="">
      <xdr:nvSpPr>
        <xdr:cNvPr id="660" name="Text Box 2">
          <a:extLst>
            <a:ext uri="{FF2B5EF4-FFF2-40B4-BE49-F238E27FC236}">
              <a16:creationId xmlns:a16="http://schemas.microsoft.com/office/drawing/2014/main" id="{BECEFA78-23C4-49C0-AE54-EE8BFBD26B64}"/>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1" name="Text Box 3">
          <a:extLst>
            <a:ext uri="{FF2B5EF4-FFF2-40B4-BE49-F238E27FC236}">
              <a16:creationId xmlns:a16="http://schemas.microsoft.com/office/drawing/2014/main" id="{79732266-443F-4D00-8100-B25096651203}"/>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2" name="Text Box 3">
          <a:extLst>
            <a:ext uri="{FF2B5EF4-FFF2-40B4-BE49-F238E27FC236}">
              <a16:creationId xmlns:a16="http://schemas.microsoft.com/office/drawing/2014/main" id="{A7EEE6E4-BCD7-4BBF-906F-CA0446C1ED31}"/>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3" name="Text Box 2">
          <a:extLst>
            <a:ext uri="{FF2B5EF4-FFF2-40B4-BE49-F238E27FC236}">
              <a16:creationId xmlns:a16="http://schemas.microsoft.com/office/drawing/2014/main" id="{39198978-676F-418C-B634-D56068FB8AF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4" name="Text Box 2">
          <a:extLst>
            <a:ext uri="{FF2B5EF4-FFF2-40B4-BE49-F238E27FC236}">
              <a16:creationId xmlns:a16="http://schemas.microsoft.com/office/drawing/2014/main" id="{417A2280-4E6C-459E-B8C0-5628046FB918}"/>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5" name="Text Box 3">
          <a:extLst>
            <a:ext uri="{FF2B5EF4-FFF2-40B4-BE49-F238E27FC236}">
              <a16:creationId xmlns:a16="http://schemas.microsoft.com/office/drawing/2014/main" id="{122CBED0-EB29-46C2-85D7-51CA354C026C}"/>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6" name="Text Box 2">
          <a:extLst>
            <a:ext uri="{FF2B5EF4-FFF2-40B4-BE49-F238E27FC236}">
              <a16:creationId xmlns:a16="http://schemas.microsoft.com/office/drawing/2014/main" id="{0A43B5CA-B785-410F-BC06-96A63BBDC6F5}"/>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7" name="Text Box 3">
          <a:extLst>
            <a:ext uri="{FF2B5EF4-FFF2-40B4-BE49-F238E27FC236}">
              <a16:creationId xmlns:a16="http://schemas.microsoft.com/office/drawing/2014/main" id="{5414225F-2402-40A3-8F63-E5B594751C49}"/>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8" name="Text Box 2">
          <a:extLst>
            <a:ext uri="{FF2B5EF4-FFF2-40B4-BE49-F238E27FC236}">
              <a16:creationId xmlns:a16="http://schemas.microsoft.com/office/drawing/2014/main" id="{FEE4352A-3284-45BE-A0B2-F2F4CB79038F}"/>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255</xdr:row>
      <xdr:rowOff>0</xdr:rowOff>
    </xdr:from>
    <xdr:ext cx="104775" cy="178327"/>
    <xdr:sp macro="" textlink="">
      <xdr:nvSpPr>
        <xdr:cNvPr id="669" name="Text Box 3">
          <a:extLst>
            <a:ext uri="{FF2B5EF4-FFF2-40B4-BE49-F238E27FC236}">
              <a16:creationId xmlns:a16="http://schemas.microsoft.com/office/drawing/2014/main" id="{4E41BF48-F1AD-4E79-B887-691FD2FD4886}"/>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257</xdr:row>
      <xdr:rowOff>0</xdr:rowOff>
    </xdr:from>
    <xdr:ext cx="104775" cy="144557"/>
    <xdr:sp macro="" textlink="">
      <xdr:nvSpPr>
        <xdr:cNvPr id="670" name="Text Box 2">
          <a:extLst>
            <a:ext uri="{FF2B5EF4-FFF2-40B4-BE49-F238E27FC236}">
              <a16:creationId xmlns:a16="http://schemas.microsoft.com/office/drawing/2014/main" id="{20721F52-B439-480E-899C-81CD2F2284A9}"/>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257</xdr:row>
      <xdr:rowOff>0</xdr:rowOff>
    </xdr:from>
    <xdr:ext cx="104775" cy="144557"/>
    <xdr:sp macro="" textlink="">
      <xdr:nvSpPr>
        <xdr:cNvPr id="671" name="Text Box 3">
          <a:extLst>
            <a:ext uri="{FF2B5EF4-FFF2-40B4-BE49-F238E27FC236}">
              <a16:creationId xmlns:a16="http://schemas.microsoft.com/office/drawing/2014/main" id="{4E68AACF-0375-4D48-B3F8-BB07B42DA50E}"/>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672" name="Text Box 2">
          <a:extLst>
            <a:ext uri="{FF2B5EF4-FFF2-40B4-BE49-F238E27FC236}">
              <a16:creationId xmlns:a16="http://schemas.microsoft.com/office/drawing/2014/main" id="{A42758A6-D8B5-4B7F-A220-80670483BB0A}"/>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3" name="Text Box 2">
          <a:extLst>
            <a:ext uri="{FF2B5EF4-FFF2-40B4-BE49-F238E27FC236}">
              <a16:creationId xmlns:a16="http://schemas.microsoft.com/office/drawing/2014/main" id="{8C2E4FB5-5E68-4663-B7EA-A7FC1D887C10}"/>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4" name="Text Box 3">
          <a:extLst>
            <a:ext uri="{FF2B5EF4-FFF2-40B4-BE49-F238E27FC236}">
              <a16:creationId xmlns:a16="http://schemas.microsoft.com/office/drawing/2014/main" id="{B07E8367-5AFF-48B8-AC76-4005E9BFE0C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5" name="Text Box 2">
          <a:extLst>
            <a:ext uri="{FF2B5EF4-FFF2-40B4-BE49-F238E27FC236}">
              <a16:creationId xmlns:a16="http://schemas.microsoft.com/office/drawing/2014/main" id="{CE18A385-9C9C-4954-A0E8-9277307FD87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6" name="Text Box 3">
          <a:extLst>
            <a:ext uri="{FF2B5EF4-FFF2-40B4-BE49-F238E27FC236}">
              <a16:creationId xmlns:a16="http://schemas.microsoft.com/office/drawing/2014/main" id="{FEB08A0B-0A61-4056-96C9-A9D102FAD2C9}"/>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7" name="Text Box 2">
          <a:extLst>
            <a:ext uri="{FF2B5EF4-FFF2-40B4-BE49-F238E27FC236}">
              <a16:creationId xmlns:a16="http://schemas.microsoft.com/office/drawing/2014/main" id="{5AA1B604-49F8-48CD-895C-855036C38AB7}"/>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8" name="Text Box 3">
          <a:extLst>
            <a:ext uri="{FF2B5EF4-FFF2-40B4-BE49-F238E27FC236}">
              <a16:creationId xmlns:a16="http://schemas.microsoft.com/office/drawing/2014/main" id="{2A060577-248D-4F38-83C9-5D00F4F0E594}"/>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79" name="Text Box 2">
          <a:extLst>
            <a:ext uri="{FF2B5EF4-FFF2-40B4-BE49-F238E27FC236}">
              <a16:creationId xmlns:a16="http://schemas.microsoft.com/office/drawing/2014/main" id="{59B6281F-2BCD-4471-97D1-DFF9A6F46811}"/>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80" name="Text Box 3">
          <a:extLst>
            <a:ext uri="{FF2B5EF4-FFF2-40B4-BE49-F238E27FC236}">
              <a16:creationId xmlns:a16="http://schemas.microsoft.com/office/drawing/2014/main" id="{C7E44FE8-2811-4A1B-9DDD-8BAE47F3931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81" name="Text Box 2">
          <a:extLst>
            <a:ext uri="{FF2B5EF4-FFF2-40B4-BE49-F238E27FC236}">
              <a16:creationId xmlns:a16="http://schemas.microsoft.com/office/drawing/2014/main" id="{635C3108-E36D-4E58-8BF9-8BEFE7C4383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82" name="Text Box 3">
          <a:extLst>
            <a:ext uri="{FF2B5EF4-FFF2-40B4-BE49-F238E27FC236}">
              <a16:creationId xmlns:a16="http://schemas.microsoft.com/office/drawing/2014/main" id="{92947852-0FC0-4BB3-9FA6-01B8A347199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83" name="Text Box 2">
          <a:extLst>
            <a:ext uri="{FF2B5EF4-FFF2-40B4-BE49-F238E27FC236}">
              <a16:creationId xmlns:a16="http://schemas.microsoft.com/office/drawing/2014/main" id="{595AE089-B1A8-45E9-A409-1DD7B3A0A29E}"/>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232</xdr:row>
      <xdr:rowOff>0</xdr:rowOff>
    </xdr:from>
    <xdr:ext cx="104775" cy="178327"/>
    <xdr:sp macro="" textlink="">
      <xdr:nvSpPr>
        <xdr:cNvPr id="684" name="Text Box 3">
          <a:extLst>
            <a:ext uri="{FF2B5EF4-FFF2-40B4-BE49-F238E27FC236}">
              <a16:creationId xmlns:a16="http://schemas.microsoft.com/office/drawing/2014/main" id="{B632C86B-ED0F-4632-9002-DD3ED05C25AE}"/>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263</xdr:row>
      <xdr:rowOff>0</xdr:rowOff>
    </xdr:from>
    <xdr:ext cx="104775" cy="144557"/>
    <xdr:sp macro="" textlink="">
      <xdr:nvSpPr>
        <xdr:cNvPr id="685" name="Text Box 2">
          <a:extLst>
            <a:ext uri="{FF2B5EF4-FFF2-40B4-BE49-F238E27FC236}">
              <a16:creationId xmlns:a16="http://schemas.microsoft.com/office/drawing/2014/main" id="{0D41F91F-E052-492A-9CBC-ED69E8250686}"/>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298</xdr:row>
      <xdr:rowOff>0</xdr:rowOff>
    </xdr:from>
    <xdr:ext cx="104775" cy="178327"/>
    <xdr:sp macro="" textlink="">
      <xdr:nvSpPr>
        <xdr:cNvPr id="686" name="Text Box 2">
          <a:extLst>
            <a:ext uri="{FF2B5EF4-FFF2-40B4-BE49-F238E27FC236}">
              <a16:creationId xmlns:a16="http://schemas.microsoft.com/office/drawing/2014/main" id="{E740EFFF-1446-4142-ADAC-4C6D6E6A9D7B}"/>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295</xdr:row>
      <xdr:rowOff>0</xdr:rowOff>
    </xdr:from>
    <xdr:ext cx="104775" cy="178327"/>
    <xdr:sp macro="" textlink="">
      <xdr:nvSpPr>
        <xdr:cNvPr id="687" name="Text Box 3">
          <a:extLst>
            <a:ext uri="{FF2B5EF4-FFF2-40B4-BE49-F238E27FC236}">
              <a16:creationId xmlns:a16="http://schemas.microsoft.com/office/drawing/2014/main" id="{DB6505EA-5331-495A-ABAF-0D3C9AAEDF58}"/>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295</xdr:row>
      <xdr:rowOff>0</xdr:rowOff>
    </xdr:from>
    <xdr:ext cx="104775" cy="178327"/>
    <xdr:sp macro="" textlink="">
      <xdr:nvSpPr>
        <xdr:cNvPr id="688" name="Text Box 3">
          <a:extLst>
            <a:ext uri="{FF2B5EF4-FFF2-40B4-BE49-F238E27FC236}">
              <a16:creationId xmlns:a16="http://schemas.microsoft.com/office/drawing/2014/main" id="{DFB2FF9C-A04C-4571-B0B2-075DDDBA1911}"/>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295</xdr:row>
      <xdr:rowOff>0</xdr:rowOff>
    </xdr:from>
    <xdr:ext cx="104775" cy="178327"/>
    <xdr:sp macro="" textlink="">
      <xdr:nvSpPr>
        <xdr:cNvPr id="689" name="Text Box 2">
          <a:extLst>
            <a:ext uri="{FF2B5EF4-FFF2-40B4-BE49-F238E27FC236}">
              <a16:creationId xmlns:a16="http://schemas.microsoft.com/office/drawing/2014/main" id="{A5D0EF47-4729-4305-A79F-A1D2180D5A3F}"/>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295</xdr:row>
      <xdr:rowOff>0</xdr:rowOff>
    </xdr:from>
    <xdr:ext cx="104775" cy="178327"/>
    <xdr:sp macro="" textlink="">
      <xdr:nvSpPr>
        <xdr:cNvPr id="690" name="Text Box 2">
          <a:extLst>
            <a:ext uri="{FF2B5EF4-FFF2-40B4-BE49-F238E27FC236}">
              <a16:creationId xmlns:a16="http://schemas.microsoft.com/office/drawing/2014/main" id="{45468F3F-A614-477B-8E10-02207460E45B}"/>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329</xdr:row>
      <xdr:rowOff>0</xdr:rowOff>
    </xdr:from>
    <xdr:ext cx="104775" cy="178327"/>
    <xdr:sp macro="" textlink="">
      <xdr:nvSpPr>
        <xdr:cNvPr id="691" name="Text Box 3">
          <a:extLst>
            <a:ext uri="{FF2B5EF4-FFF2-40B4-BE49-F238E27FC236}">
              <a16:creationId xmlns:a16="http://schemas.microsoft.com/office/drawing/2014/main" id="{CDDC5CE8-51A7-4212-B618-BE1C96869889}"/>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329</xdr:row>
      <xdr:rowOff>0</xdr:rowOff>
    </xdr:from>
    <xdr:ext cx="104775" cy="178327"/>
    <xdr:sp macro="" textlink="">
      <xdr:nvSpPr>
        <xdr:cNvPr id="692" name="Text Box 2">
          <a:extLst>
            <a:ext uri="{FF2B5EF4-FFF2-40B4-BE49-F238E27FC236}">
              <a16:creationId xmlns:a16="http://schemas.microsoft.com/office/drawing/2014/main" id="{2DC876C9-3A69-496C-B7B3-4E83F41B118F}"/>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295</xdr:row>
      <xdr:rowOff>0</xdr:rowOff>
    </xdr:from>
    <xdr:ext cx="104775" cy="178327"/>
    <xdr:sp macro="" textlink="">
      <xdr:nvSpPr>
        <xdr:cNvPr id="693" name="Text Box 3">
          <a:extLst>
            <a:ext uri="{FF2B5EF4-FFF2-40B4-BE49-F238E27FC236}">
              <a16:creationId xmlns:a16="http://schemas.microsoft.com/office/drawing/2014/main" id="{DCD8A868-5F3B-432F-AE4B-FA89C3928F71}"/>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694" name="Text Box 2">
          <a:extLst>
            <a:ext uri="{FF2B5EF4-FFF2-40B4-BE49-F238E27FC236}">
              <a16:creationId xmlns:a16="http://schemas.microsoft.com/office/drawing/2014/main" id="{16FD8CC9-15AE-4025-B372-0EC1A00A7F7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329</xdr:row>
      <xdr:rowOff>0</xdr:rowOff>
    </xdr:from>
    <xdr:ext cx="104775" cy="178327"/>
    <xdr:sp macro="" textlink="">
      <xdr:nvSpPr>
        <xdr:cNvPr id="695" name="Text Box 3">
          <a:extLst>
            <a:ext uri="{FF2B5EF4-FFF2-40B4-BE49-F238E27FC236}">
              <a16:creationId xmlns:a16="http://schemas.microsoft.com/office/drawing/2014/main" id="{9CF02E68-82B9-4B8C-88C6-B9742CE66F08}"/>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312</xdr:row>
      <xdr:rowOff>0</xdr:rowOff>
    </xdr:from>
    <xdr:ext cx="104775" cy="144557"/>
    <xdr:sp macro="" textlink="">
      <xdr:nvSpPr>
        <xdr:cNvPr id="696" name="Text Box 2">
          <a:extLst>
            <a:ext uri="{FF2B5EF4-FFF2-40B4-BE49-F238E27FC236}">
              <a16:creationId xmlns:a16="http://schemas.microsoft.com/office/drawing/2014/main" id="{4C1EE7D9-18B3-41AA-8CF4-48CFED094E36}"/>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312</xdr:row>
      <xdr:rowOff>0</xdr:rowOff>
    </xdr:from>
    <xdr:ext cx="104775" cy="144557"/>
    <xdr:sp macro="" textlink="">
      <xdr:nvSpPr>
        <xdr:cNvPr id="697" name="Text Box 3">
          <a:extLst>
            <a:ext uri="{FF2B5EF4-FFF2-40B4-BE49-F238E27FC236}">
              <a16:creationId xmlns:a16="http://schemas.microsoft.com/office/drawing/2014/main" id="{4F31C467-608C-4066-AAED-BEE9E8922249}"/>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322</xdr:row>
      <xdr:rowOff>0</xdr:rowOff>
    </xdr:from>
    <xdr:ext cx="104775" cy="178327"/>
    <xdr:sp macro="" textlink="">
      <xdr:nvSpPr>
        <xdr:cNvPr id="698" name="Text Box 2">
          <a:extLst>
            <a:ext uri="{FF2B5EF4-FFF2-40B4-BE49-F238E27FC236}">
              <a16:creationId xmlns:a16="http://schemas.microsoft.com/office/drawing/2014/main" id="{DC65E234-DD13-49B3-A899-C3BDF26E0A2E}"/>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699" name="Text Box 2">
          <a:extLst>
            <a:ext uri="{FF2B5EF4-FFF2-40B4-BE49-F238E27FC236}">
              <a16:creationId xmlns:a16="http://schemas.microsoft.com/office/drawing/2014/main" id="{D01ECE2D-0123-4A98-B46C-2C80FE223D4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700" name="Text Box 3">
          <a:extLst>
            <a:ext uri="{FF2B5EF4-FFF2-40B4-BE49-F238E27FC236}">
              <a16:creationId xmlns:a16="http://schemas.microsoft.com/office/drawing/2014/main" id="{E49A17ED-E748-44DA-9161-DD08B9F05F1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701" name="Text Box 2">
          <a:extLst>
            <a:ext uri="{FF2B5EF4-FFF2-40B4-BE49-F238E27FC236}">
              <a16:creationId xmlns:a16="http://schemas.microsoft.com/office/drawing/2014/main" id="{22E5606B-3AFA-49E7-89FA-173979F2CF55}"/>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2" name="Text Box 3">
          <a:extLst>
            <a:ext uri="{FF2B5EF4-FFF2-40B4-BE49-F238E27FC236}">
              <a16:creationId xmlns:a16="http://schemas.microsoft.com/office/drawing/2014/main" id="{32FED456-AA52-4F4D-82A7-FB5E0296F6B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703" name="Text Box 2">
          <a:extLst>
            <a:ext uri="{FF2B5EF4-FFF2-40B4-BE49-F238E27FC236}">
              <a16:creationId xmlns:a16="http://schemas.microsoft.com/office/drawing/2014/main" id="{F29D5C0F-CED2-401C-AA20-085CAB5243C5}"/>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4" name="Text Box 3">
          <a:extLst>
            <a:ext uri="{FF2B5EF4-FFF2-40B4-BE49-F238E27FC236}">
              <a16:creationId xmlns:a16="http://schemas.microsoft.com/office/drawing/2014/main" id="{09407B94-E4E4-4D24-BDCD-78CCEDE3673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5" name="Text Box 2">
          <a:extLst>
            <a:ext uri="{FF2B5EF4-FFF2-40B4-BE49-F238E27FC236}">
              <a16:creationId xmlns:a16="http://schemas.microsoft.com/office/drawing/2014/main" id="{725DEF86-E8EB-4DA8-AC3F-5970E7C7632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6" name="Text Box 3">
          <a:extLst>
            <a:ext uri="{FF2B5EF4-FFF2-40B4-BE49-F238E27FC236}">
              <a16:creationId xmlns:a16="http://schemas.microsoft.com/office/drawing/2014/main" id="{E974A401-B063-4A6E-955B-B6326608EF2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7" name="Text Box 2">
          <a:extLst>
            <a:ext uri="{FF2B5EF4-FFF2-40B4-BE49-F238E27FC236}">
              <a16:creationId xmlns:a16="http://schemas.microsoft.com/office/drawing/2014/main" id="{01738744-4DCA-42C6-A2EE-EE26037BB25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264</xdr:row>
      <xdr:rowOff>0</xdr:rowOff>
    </xdr:from>
    <xdr:ext cx="104775" cy="178327"/>
    <xdr:sp macro="" textlink="">
      <xdr:nvSpPr>
        <xdr:cNvPr id="708" name="Text Box 3">
          <a:extLst>
            <a:ext uri="{FF2B5EF4-FFF2-40B4-BE49-F238E27FC236}">
              <a16:creationId xmlns:a16="http://schemas.microsoft.com/office/drawing/2014/main" id="{1F0372A5-2A13-4D4A-865D-FA97D863FED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09" name="Text Box 2">
          <a:extLst>
            <a:ext uri="{FF2B5EF4-FFF2-40B4-BE49-F238E27FC236}">
              <a16:creationId xmlns:a16="http://schemas.microsoft.com/office/drawing/2014/main" id="{7FAD2D20-C11D-4DCC-8DF2-2913EAFF624B}"/>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302</xdr:row>
      <xdr:rowOff>0</xdr:rowOff>
    </xdr:from>
    <xdr:ext cx="104775" cy="178327"/>
    <xdr:sp macro="" textlink="">
      <xdr:nvSpPr>
        <xdr:cNvPr id="710" name="Text Box 3">
          <a:extLst>
            <a:ext uri="{FF2B5EF4-FFF2-40B4-BE49-F238E27FC236}">
              <a16:creationId xmlns:a16="http://schemas.microsoft.com/office/drawing/2014/main" id="{7681DABC-F95B-4B25-85FB-CCB3AFD24F63}"/>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318</xdr:row>
      <xdr:rowOff>0</xdr:rowOff>
    </xdr:from>
    <xdr:ext cx="104775" cy="144557"/>
    <xdr:sp macro="" textlink="">
      <xdr:nvSpPr>
        <xdr:cNvPr id="711" name="Text Box 2">
          <a:extLst>
            <a:ext uri="{FF2B5EF4-FFF2-40B4-BE49-F238E27FC236}">
              <a16:creationId xmlns:a16="http://schemas.microsoft.com/office/drawing/2014/main" id="{23AC5D68-0244-4FA3-91B9-38333274C1B2}"/>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2" name="Text Box 2">
          <a:extLst>
            <a:ext uri="{FF2B5EF4-FFF2-40B4-BE49-F238E27FC236}">
              <a16:creationId xmlns:a16="http://schemas.microsoft.com/office/drawing/2014/main" id="{EF34D8D8-B4F3-4F2C-A036-2AEF17EFE657}"/>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3" name="Text Box 3">
          <a:extLst>
            <a:ext uri="{FF2B5EF4-FFF2-40B4-BE49-F238E27FC236}">
              <a16:creationId xmlns:a16="http://schemas.microsoft.com/office/drawing/2014/main" id="{746D6893-C371-487D-AB4E-3AEFA824ACD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4" name="Text Box 3">
          <a:extLst>
            <a:ext uri="{FF2B5EF4-FFF2-40B4-BE49-F238E27FC236}">
              <a16:creationId xmlns:a16="http://schemas.microsoft.com/office/drawing/2014/main" id="{0B2629E4-1B79-450F-B78D-03A5C5217646}"/>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5" name="Text Box 2">
          <a:extLst>
            <a:ext uri="{FF2B5EF4-FFF2-40B4-BE49-F238E27FC236}">
              <a16:creationId xmlns:a16="http://schemas.microsoft.com/office/drawing/2014/main" id="{A7816E7C-1CE3-4C5E-82AF-CF206363F9F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6" name="Text Box 2">
          <a:extLst>
            <a:ext uri="{FF2B5EF4-FFF2-40B4-BE49-F238E27FC236}">
              <a16:creationId xmlns:a16="http://schemas.microsoft.com/office/drawing/2014/main" id="{BA497207-5A34-46C3-BE97-9D4D3E83863E}"/>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7" name="Text Box 3">
          <a:extLst>
            <a:ext uri="{FF2B5EF4-FFF2-40B4-BE49-F238E27FC236}">
              <a16:creationId xmlns:a16="http://schemas.microsoft.com/office/drawing/2014/main" id="{AFDE8D22-CFE7-4D5D-B4DC-00136631AACA}"/>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8" name="Text Box 2">
          <a:extLst>
            <a:ext uri="{FF2B5EF4-FFF2-40B4-BE49-F238E27FC236}">
              <a16:creationId xmlns:a16="http://schemas.microsoft.com/office/drawing/2014/main" id="{973463E7-0CC0-4ADD-A6E8-5A947CF70E5D}"/>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19" name="Text Box 3">
          <a:extLst>
            <a:ext uri="{FF2B5EF4-FFF2-40B4-BE49-F238E27FC236}">
              <a16:creationId xmlns:a16="http://schemas.microsoft.com/office/drawing/2014/main" id="{243DDF5F-7E56-4535-A7D6-C91FFBDDC836}"/>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20" name="Text Box 2">
          <a:extLst>
            <a:ext uri="{FF2B5EF4-FFF2-40B4-BE49-F238E27FC236}">
              <a16:creationId xmlns:a16="http://schemas.microsoft.com/office/drawing/2014/main" id="{F7824859-F156-4055-B11B-C96957C6F363}"/>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21" name="Text Box 3">
          <a:extLst>
            <a:ext uri="{FF2B5EF4-FFF2-40B4-BE49-F238E27FC236}">
              <a16:creationId xmlns:a16="http://schemas.microsoft.com/office/drawing/2014/main" id="{E7D4012D-B73C-4EC5-82CF-BB3855BD9EE7}"/>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44557"/>
    <xdr:sp macro="" textlink="">
      <xdr:nvSpPr>
        <xdr:cNvPr id="722" name="Text Box 2">
          <a:extLst>
            <a:ext uri="{FF2B5EF4-FFF2-40B4-BE49-F238E27FC236}">
              <a16:creationId xmlns:a16="http://schemas.microsoft.com/office/drawing/2014/main" id="{AC8DF1EB-1FC0-49DC-96A8-F25799738914}"/>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276</xdr:row>
      <xdr:rowOff>0</xdr:rowOff>
    </xdr:from>
    <xdr:ext cx="104775" cy="144557"/>
    <xdr:sp macro="" textlink="">
      <xdr:nvSpPr>
        <xdr:cNvPr id="723" name="Text Box 3">
          <a:extLst>
            <a:ext uri="{FF2B5EF4-FFF2-40B4-BE49-F238E27FC236}">
              <a16:creationId xmlns:a16="http://schemas.microsoft.com/office/drawing/2014/main" id="{52451068-522C-49E4-A172-A74FF08FA285}"/>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24" name="Text Box 2">
          <a:extLst>
            <a:ext uri="{FF2B5EF4-FFF2-40B4-BE49-F238E27FC236}">
              <a16:creationId xmlns:a16="http://schemas.microsoft.com/office/drawing/2014/main" id="{48AD7B2A-4BE0-4809-8CCA-468C84CBE774}"/>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25" name="Text Box 2">
          <a:extLst>
            <a:ext uri="{FF2B5EF4-FFF2-40B4-BE49-F238E27FC236}">
              <a16:creationId xmlns:a16="http://schemas.microsoft.com/office/drawing/2014/main" id="{68B9A78D-A116-4EF4-9F8B-B5A9110DD96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26" name="Text Box 3">
          <a:extLst>
            <a:ext uri="{FF2B5EF4-FFF2-40B4-BE49-F238E27FC236}">
              <a16:creationId xmlns:a16="http://schemas.microsoft.com/office/drawing/2014/main" id="{F51B37CB-FF07-44FD-8E80-A778DD6F4F2A}"/>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27" name="Text Box 2">
          <a:extLst>
            <a:ext uri="{FF2B5EF4-FFF2-40B4-BE49-F238E27FC236}">
              <a16:creationId xmlns:a16="http://schemas.microsoft.com/office/drawing/2014/main" id="{9455AA38-F6B9-4830-82DA-5D25CAA7E014}"/>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28" name="Text Box 3">
          <a:extLst>
            <a:ext uri="{FF2B5EF4-FFF2-40B4-BE49-F238E27FC236}">
              <a16:creationId xmlns:a16="http://schemas.microsoft.com/office/drawing/2014/main" id="{64A4C823-AE1D-4686-AD10-50937E0A69BE}"/>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29" name="Text Box 2">
          <a:extLst>
            <a:ext uri="{FF2B5EF4-FFF2-40B4-BE49-F238E27FC236}">
              <a16:creationId xmlns:a16="http://schemas.microsoft.com/office/drawing/2014/main" id="{0BDDDD50-962F-4D14-BE43-52AC9904D150}"/>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0" name="Text Box 3">
          <a:extLst>
            <a:ext uri="{FF2B5EF4-FFF2-40B4-BE49-F238E27FC236}">
              <a16:creationId xmlns:a16="http://schemas.microsoft.com/office/drawing/2014/main" id="{86FC76B9-70F5-4997-B79F-BA18A36D48C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1" name="Text Box 2">
          <a:extLst>
            <a:ext uri="{FF2B5EF4-FFF2-40B4-BE49-F238E27FC236}">
              <a16:creationId xmlns:a16="http://schemas.microsoft.com/office/drawing/2014/main" id="{ABB0894D-624A-4C9A-9D53-6E2EA5CAC67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2" name="Text Box 3">
          <a:extLst>
            <a:ext uri="{FF2B5EF4-FFF2-40B4-BE49-F238E27FC236}">
              <a16:creationId xmlns:a16="http://schemas.microsoft.com/office/drawing/2014/main" id="{35B1EC2C-067E-4FAE-9C78-9E7C4CEDB64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3" name="Text Box 2">
          <a:extLst>
            <a:ext uri="{FF2B5EF4-FFF2-40B4-BE49-F238E27FC236}">
              <a16:creationId xmlns:a16="http://schemas.microsoft.com/office/drawing/2014/main" id="{B72D6499-37D4-4DA2-88D6-2D6CF2032F0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4" name="Text Box 3">
          <a:extLst>
            <a:ext uri="{FF2B5EF4-FFF2-40B4-BE49-F238E27FC236}">
              <a16:creationId xmlns:a16="http://schemas.microsoft.com/office/drawing/2014/main" id="{666C9D7D-28BB-4AB7-80D4-492E3A56C725}"/>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5" name="Text Box 2">
          <a:extLst>
            <a:ext uri="{FF2B5EF4-FFF2-40B4-BE49-F238E27FC236}">
              <a16:creationId xmlns:a16="http://schemas.microsoft.com/office/drawing/2014/main" id="{E6BE1EAC-A0E4-4818-9E95-46C699EDE9BD}"/>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269</xdr:row>
      <xdr:rowOff>0</xdr:rowOff>
    </xdr:from>
    <xdr:ext cx="104775" cy="178327"/>
    <xdr:sp macro="" textlink="">
      <xdr:nvSpPr>
        <xdr:cNvPr id="736" name="Text Box 3">
          <a:extLst>
            <a:ext uri="{FF2B5EF4-FFF2-40B4-BE49-F238E27FC236}">
              <a16:creationId xmlns:a16="http://schemas.microsoft.com/office/drawing/2014/main" id="{F176AD2A-FD3F-498C-8C2B-D4EFAF15FD0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44557"/>
    <xdr:sp macro="" textlink="">
      <xdr:nvSpPr>
        <xdr:cNvPr id="737" name="Text Box 2">
          <a:extLst>
            <a:ext uri="{FF2B5EF4-FFF2-40B4-BE49-F238E27FC236}">
              <a16:creationId xmlns:a16="http://schemas.microsoft.com/office/drawing/2014/main" id="{D2B3190F-6970-4EED-8341-5D722533DFE4}"/>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287</xdr:row>
      <xdr:rowOff>0</xdr:rowOff>
    </xdr:from>
    <xdr:ext cx="104775" cy="178327"/>
    <xdr:sp macro="" textlink="">
      <xdr:nvSpPr>
        <xdr:cNvPr id="738" name="Text Box 2">
          <a:extLst>
            <a:ext uri="{FF2B5EF4-FFF2-40B4-BE49-F238E27FC236}">
              <a16:creationId xmlns:a16="http://schemas.microsoft.com/office/drawing/2014/main" id="{F2E8937B-0D2C-4EA2-9060-20EFE72E1B8E}"/>
            </a:ext>
          </a:extLst>
        </xdr:cNvPr>
        <xdr:cNvSpPr txBox="1">
          <a:spLocks noChangeArrowheads="1"/>
        </xdr:cNvSpPr>
      </xdr:nvSpPr>
      <xdr:spPr bwMode="auto">
        <a:xfrm>
          <a:off x="7653618" y="57295676"/>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39" name="Text Box 3">
          <a:extLst>
            <a:ext uri="{FF2B5EF4-FFF2-40B4-BE49-F238E27FC236}">
              <a16:creationId xmlns:a16="http://schemas.microsoft.com/office/drawing/2014/main" id="{F7D42BF3-C473-41B1-9C8D-BD8577A97A9C}"/>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0" name="Text Box 3">
          <a:extLst>
            <a:ext uri="{FF2B5EF4-FFF2-40B4-BE49-F238E27FC236}">
              <a16:creationId xmlns:a16="http://schemas.microsoft.com/office/drawing/2014/main" id="{5C0A172B-3367-4BB3-BA58-213739E177BB}"/>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1" name="Text Box 2">
          <a:extLst>
            <a:ext uri="{FF2B5EF4-FFF2-40B4-BE49-F238E27FC236}">
              <a16:creationId xmlns:a16="http://schemas.microsoft.com/office/drawing/2014/main" id="{7F848B90-22C6-4F46-A0D0-4601F1577FFF}"/>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2" name="Text Box 2">
          <a:extLst>
            <a:ext uri="{FF2B5EF4-FFF2-40B4-BE49-F238E27FC236}">
              <a16:creationId xmlns:a16="http://schemas.microsoft.com/office/drawing/2014/main" id="{70D4E0F3-A80F-4FEF-A3D7-4273DE3618D2}"/>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3" name="Text Box 3">
          <a:extLst>
            <a:ext uri="{FF2B5EF4-FFF2-40B4-BE49-F238E27FC236}">
              <a16:creationId xmlns:a16="http://schemas.microsoft.com/office/drawing/2014/main" id="{BCE9D1A1-377D-44B7-A3B7-1C637EF7DD00}"/>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4" name="Text Box 2">
          <a:extLst>
            <a:ext uri="{FF2B5EF4-FFF2-40B4-BE49-F238E27FC236}">
              <a16:creationId xmlns:a16="http://schemas.microsoft.com/office/drawing/2014/main" id="{8410EF5A-E8CE-4772-81FC-B0FA89C973AC}"/>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5" name="Text Box 3">
          <a:extLst>
            <a:ext uri="{FF2B5EF4-FFF2-40B4-BE49-F238E27FC236}">
              <a16:creationId xmlns:a16="http://schemas.microsoft.com/office/drawing/2014/main" id="{BDED80CC-B747-4A06-93D1-27650E570D61}"/>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6" name="Text Box 2">
          <a:extLst>
            <a:ext uri="{FF2B5EF4-FFF2-40B4-BE49-F238E27FC236}">
              <a16:creationId xmlns:a16="http://schemas.microsoft.com/office/drawing/2014/main" id="{A5855F3E-DDB0-409E-83E6-D6F21878E227}"/>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284</xdr:row>
      <xdr:rowOff>0</xdr:rowOff>
    </xdr:from>
    <xdr:ext cx="104775" cy="178327"/>
    <xdr:sp macro="" textlink="">
      <xdr:nvSpPr>
        <xdr:cNvPr id="747" name="Text Box 3">
          <a:extLst>
            <a:ext uri="{FF2B5EF4-FFF2-40B4-BE49-F238E27FC236}">
              <a16:creationId xmlns:a16="http://schemas.microsoft.com/office/drawing/2014/main" id="{4482E074-A4A4-4444-B8F7-00833747DC15}"/>
            </a:ext>
          </a:extLst>
        </xdr:cNvPr>
        <xdr:cNvSpPr txBox="1">
          <a:spLocks noChangeArrowheads="1"/>
        </xdr:cNvSpPr>
      </xdr:nvSpPr>
      <xdr:spPr bwMode="auto">
        <a:xfrm>
          <a:off x="7653618" y="56421618"/>
          <a:ext cx="104775" cy="178327"/>
        </a:xfrm>
        <a:prstGeom prst="rect">
          <a:avLst/>
        </a:prstGeom>
        <a:noFill/>
        <a:ln w="9525">
          <a:noFill/>
          <a:miter lim="800000"/>
          <a:headEnd/>
          <a:tailEnd/>
        </a:ln>
      </xdr:spPr>
    </xdr:sp>
    <xdr:clientData/>
  </xdr:oneCellAnchor>
  <xdr:oneCellAnchor>
    <xdr:from>
      <xdr:col>4</xdr:col>
      <xdr:colOff>0</xdr:colOff>
      <xdr:row>286</xdr:row>
      <xdr:rowOff>0</xdr:rowOff>
    </xdr:from>
    <xdr:ext cx="104775" cy="144557"/>
    <xdr:sp macro="" textlink="">
      <xdr:nvSpPr>
        <xdr:cNvPr id="748" name="Text Box 2">
          <a:extLst>
            <a:ext uri="{FF2B5EF4-FFF2-40B4-BE49-F238E27FC236}">
              <a16:creationId xmlns:a16="http://schemas.microsoft.com/office/drawing/2014/main" id="{3025991A-4F4E-47BA-8338-D377959EA597}"/>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286</xdr:row>
      <xdr:rowOff>0</xdr:rowOff>
    </xdr:from>
    <xdr:ext cx="104775" cy="144557"/>
    <xdr:sp macro="" textlink="">
      <xdr:nvSpPr>
        <xdr:cNvPr id="749" name="Text Box 3">
          <a:extLst>
            <a:ext uri="{FF2B5EF4-FFF2-40B4-BE49-F238E27FC236}">
              <a16:creationId xmlns:a16="http://schemas.microsoft.com/office/drawing/2014/main" id="{498119C8-2E39-4998-A2B0-C27FEE050266}"/>
            </a:ext>
          </a:extLst>
        </xdr:cNvPr>
        <xdr:cNvSpPr txBox="1">
          <a:spLocks noChangeArrowheads="1"/>
        </xdr:cNvSpPr>
      </xdr:nvSpPr>
      <xdr:spPr bwMode="auto">
        <a:xfrm>
          <a:off x="7653618" y="57004324"/>
          <a:ext cx="104775" cy="14455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750" name="Text Box 2">
          <a:extLst>
            <a:ext uri="{FF2B5EF4-FFF2-40B4-BE49-F238E27FC236}">
              <a16:creationId xmlns:a16="http://schemas.microsoft.com/office/drawing/2014/main" id="{41AC78FA-E0D1-4CB5-9877-79848F481C93}"/>
            </a:ext>
          </a:extLst>
        </xdr:cNvPr>
        <xdr:cNvSpPr txBox="1">
          <a:spLocks noChangeArrowheads="1"/>
        </xdr:cNvSpPr>
      </xdr:nvSpPr>
      <xdr:spPr bwMode="auto">
        <a:xfrm>
          <a:off x="7653618" y="60444529"/>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1" name="Text Box 2">
          <a:extLst>
            <a:ext uri="{FF2B5EF4-FFF2-40B4-BE49-F238E27FC236}">
              <a16:creationId xmlns:a16="http://schemas.microsoft.com/office/drawing/2014/main" id="{DDEBE6FC-4C46-45DF-8A1D-829D64323732}"/>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2" name="Text Box 3">
          <a:extLst>
            <a:ext uri="{FF2B5EF4-FFF2-40B4-BE49-F238E27FC236}">
              <a16:creationId xmlns:a16="http://schemas.microsoft.com/office/drawing/2014/main" id="{BE86B428-3E23-4EBF-A83B-425FAB005475}"/>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3" name="Text Box 2">
          <a:extLst>
            <a:ext uri="{FF2B5EF4-FFF2-40B4-BE49-F238E27FC236}">
              <a16:creationId xmlns:a16="http://schemas.microsoft.com/office/drawing/2014/main" id="{501168C5-D179-45FA-B036-0E9477D7072B}"/>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4" name="Text Box 3">
          <a:extLst>
            <a:ext uri="{FF2B5EF4-FFF2-40B4-BE49-F238E27FC236}">
              <a16:creationId xmlns:a16="http://schemas.microsoft.com/office/drawing/2014/main" id="{870483A5-B651-4825-ABDB-7C2A541A429B}"/>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5" name="Text Box 2">
          <a:extLst>
            <a:ext uri="{FF2B5EF4-FFF2-40B4-BE49-F238E27FC236}">
              <a16:creationId xmlns:a16="http://schemas.microsoft.com/office/drawing/2014/main" id="{89DE9E10-2AB9-497D-9A58-B856FAF77327}"/>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6" name="Text Box 3">
          <a:extLst>
            <a:ext uri="{FF2B5EF4-FFF2-40B4-BE49-F238E27FC236}">
              <a16:creationId xmlns:a16="http://schemas.microsoft.com/office/drawing/2014/main" id="{45DE15E1-ECD4-4B44-BCB6-FBB58D328A8E}"/>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7" name="Text Box 2">
          <a:extLst>
            <a:ext uri="{FF2B5EF4-FFF2-40B4-BE49-F238E27FC236}">
              <a16:creationId xmlns:a16="http://schemas.microsoft.com/office/drawing/2014/main" id="{22CB302A-CF5D-4D5B-A01D-1A1EE7317B40}"/>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8" name="Text Box 3">
          <a:extLst>
            <a:ext uri="{FF2B5EF4-FFF2-40B4-BE49-F238E27FC236}">
              <a16:creationId xmlns:a16="http://schemas.microsoft.com/office/drawing/2014/main" id="{00D5F6B8-A66F-471F-B3A5-A950C2C5190C}"/>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59" name="Text Box 2">
          <a:extLst>
            <a:ext uri="{FF2B5EF4-FFF2-40B4-BE49-F238E27FC236}">
              <a16:creationId xmlns:a16="http://schemas.microsoft.com/office/drawing/2014/main" id="{37C2525E-27D2-40A1-A077-1BBADF63013F}"/>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60" name="Text Box 3">
          <a:extLst>
            <a:ext uri="{FF2B5EF4-FFF2-40B4-BE49-F238E27FC236}">
              <a16:creationId xmlns:a16="http://schemas.microsoft.com/office/drawing/2014/main" id="{E6E868C1-1AF0-4A0B-93D5-EEF303992161}"/>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61" name="Text Box 2">
          <a:extLst>
            <a:ext uri="{FF2B5EF4-FFF2-40B4-BE49-F238E27FC236}">
              <a16:creationId xmlns:a16="http://schemas.microsoft.com/office/drawing/2014/main" id="{0F458210-5140-46FE-85F8-96776611FDBC}"/>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276</xdr:row>
      <xdr:rowOff>0</xdr:rowOff>
    </xdr:from>
    <xdr:ext cx="104775" cy="178327"/>
    <xdr:sp macro="" textlink="">
      <xdr:nvSpPr>
        <xdr:cNvPr id="762" name="Text Box 3">
          <a:extLst>
            <a:ext uri="{FF2B5EF4-FFF2-40B4-BE49-F238E27FC236}">
              <a16:creationId xmlns:a16="http://schemas.microsoft.com/office/drawing/2014/main" id="{FABECBC1-AA65-48D1-B628-409965B01E68}"/>
            </a:ext>
          </a:extLst>
        </xdr:cNvPr>
        <xdr:cNvSpPr txBox="1">
          <a:spLocks noChangeArrowheads="1"/>
        </xdr:cNvSpPr>
      </xdr:nvSpPr>
      <xdr:spPr bwMode="auto">
        <a:xfrm>
          <a:off x="7653618" y="53362412"/>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44557"/>
    <xdr:sp macro="" textlink="">
      <xdr:nvSpPr>
        <xdr:cNvPr id="763" name="Text Box 2">
          <a:extLst>
            <a:ext uri="{FF2B5EF4-FFF2-40B4-BE49-F238E27FC236}">
              <a16:creationId xmlns:a16="http://schemas.microsoft.com/office/drawing/2014/main" id="{3AA260C6-09FE-4A5A-B5F0-DAD37ADCE14E}"/>
            </a:ext>
          </a:extLst>
        </xdr:cNvPr>
        <xdr:cNvSpPr txBox="1">
          <a:spLocks noChangeArrowheads="1"/>
        </xdr:cNvSpPr>
      </xdr:nvSpPr>
      <xdr:spPr bwMode="auto">
        <a:xfrm>
          <a:off x="7653618" y="5855073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882" name="Text Box 3">
          <a:extLst>
            <a:ext uri="{FF2B5EF4-FFF2-40B4-BE49-F238E27FC236}">
              <a16:creationId xmlns:a16="http://schemas.microsoft.com/office/drawing/2014/main" id="{C78C6BA6-DFE9-4DC5-9216-56734E6B54C9}"/>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883" name="Text Box 3">
          <a:extLst>
            <a:ext uri="{FF2B5EF4-FFF2-40B4-BE49-F238E27FC236}">
              <a16:creationId xmlns:a16="http://schemas.microsoft.com/office/drawing/2014/main" id="{067D86E1-F085-4583-97D6-8529592655CA}"/>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884" name="Text Box 2">
          <a:extLst>
            <a:ext uri="{FF2B5EF4-FFF2-40B4-BE49-F238E27FC236}">
              <a16:creationId xmlns:a16="http://schemas.microsoft.com/office/drawing/2014/main" id="{71D617A3-40A7-4AE0-9558-3F11BB576EB1}"/>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885" name="Text Box 2">
          <a:extLst>
            <a:ext uri="{FF2B5EF4-FFF2-40B4-BE49-F238E27FC236}">
              <a16:creationId xmlns:a16="http://schemas.microsoft.com/office/drawing/2014/main" id="{FCEF08FB-6BA3-4ADF-B87E-1999B3AD416D}"/>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886" name="Text Box 3">
          <a:extLst>
            <a:ext uri="{FF2B5EF4-FFF2-40B4-BE49-F238E27FC236}">
              <a16:creationId xmlns:a16="http://schemas.microsoft.com/office/drawing/2014/main" id="{6623ADC2-B1EB-44CB-BA8A-93C841E0C15F}"/>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87" name="Text Box 2">
          <a:extLst>
            <a:ext uri="{FF2B5EF4-FFF2-40B4-BE49-F238E27FC236}">
              <a16:creationId xmlns:a16="http://schemas.microsoft.com/office/drawing/2014/main" id="{75127FB7-8B3A-4C42-90CA-A12787EF5F4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88" name="Text Box 3">
          <a:extLst>
            <a:ext uri="{FF2B5EF4-FFF2-40B4-BE49-F238E27FC236}">
              <a16:creationId xmlns:a16="http://schemas.microsoft.com/office/drawing/2014/main" id="{03E4FCF6-B77E-4E8E-A7F9-785D3FEF8F5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89" name="Text Box 3">
          <a:extLst>
            <a:ext uri="{FF2B5EF4-FFF2-40B4-BE49-F238E27FC236}">
              <a16:creationId xmlns:a16="http://schemas.microsoft.com/office/drawing/2014/main" id="{AF840A27-BA45-4DAE-91C3-CC45565358B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0" name="Text Box 2">
          <a:extLst>
            <a:ext uri="{FF2B5EF4-FFF2-40B4-BE49-F238E27FC236}">
              <a16:creationId xmlns:a16="http://schemas.microsoft.com/office/drawing/2014/main" id="{4355F97A-3D85-47E6-BD0D-034F718812A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1" name="Text Box 2">
          <a:extLst>
            <a:ext uri="{FF2B5EF4-FFF2-40B4-BE49-F238E27FC236}">
              <a16:creationId xmlns:a16="http://schemas.microsoft.com/office/drawing/2014/main" id="{28AB4E1F-E793-4F3B-BF3F-8DFA218BDA1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2" name="Text Box 3">
          <a:extLst>
            <a:ext uri="{FF2B5EF4-FFF2-40B4-BE49-F238E27FC236}">
              <a16:creationId xmlns:a16="http://schemas.microsoft.com/office/drawing/2014/main" id="{ED42A216-6DAE-4503-BE8A-6BF49DDE6A7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3" name="Text Box 2">
          <a:extLst>
            <a:ext uri="{FF2B5EF4-FFF2-40B4-BE49-F238E27FC236}">
              <a16:creationId xmlns:a16="http://schemas.microsoft.com/office/drawing/2014/main" id="{8363D03D-4E5B-4832-8C0A-CA32E394A0F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4" name="Text Box 3">
          <a:extLst>
            <a:ext uri="{FF2B5EF4-FFF2-40B4-BE49-F238E27FC236}">
              <a16:creationId xmlns:a16="http://schemas.microsoft.com/office/drawing/2014/main" id="{2014B561-CF88-420E-9604-A0D8338176A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5" name="Text Box 2">
          <a:extLst>
            <a:ext uri="{FF2B5EF4-FFF2-40B4-BE49-F238E27FC236}">
              <a16:creationId xmlns:a16="http://schemas.microsoft.com/office/drawing/2014/main" id="{7A8AC06C-DD69-4BD4-A4E0-FF945F8E65A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6" name="Text Box 3">
          <a:extLst>
            <a:ext uri="{FF2B5EF4-FFF2-40B4-BE49-F238E27FC236}">
              <a16:creationId xmlns:a16="http://schemas.microsoft.com/office/drawing/2014/main" id="{8148B6DE-BDDF-422B-884A-F564040B87A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44557"/>
    <xdr:sp macro="" textlink="">
      <xdr:nvSpPr>
        <xdr:cNvPr id="897" name="Text Box 2">
          <a:extLst>
            <a:ext uri="{FF2B5EF4-FFF2-40B4-BE49-F238E27FC236}">
              <a16:creationId xmlns:a16="http://schemas.microsoft.com/office/drawing/2014/main" id="{11446489-D53A-451C-BD8D-F2A133C8AB64}"/>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290</xdr:row>
      <xdr:rowOff>0</xdr:rowOff>
    </xdr:from>
    <xdr:ext cx="104775" cy="144557"/>
    <xdr:sp macro="" textlink="">
      <xdr:nvSpPr>
        <xdr:cNvPr id="898" name="Text Box 3">
          <a:extLst>
            <a:ext uri="{FF2B5EF4-FFF2-40B4-BE49-F238E27FC236}">
              <a16:creationId xmlns:a16="http://schemas.microsoft.com/office/drawing/2014/main" id="{BE2298EE-8A01-479A-A0A4-2A3F57CB54EB}"/>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899" name="Text Box 2">
          <a:extLst>
            <a:ext uri="{FF2B5EF4-FFF2-40B4-BE49-F238E27FC236}">
              <a16:creationId xmlns:a16="http://schemas.microsoft.com/office/drawing/2014/main" id="{1E922649-34E4-4514-921B-8102A48B090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44557"/>
    <xdr:sp macro="" textlink="">
      <xdr:nvSpPr>
        <xdr:cNvPr id="900" name="Text Box 2">
          <a:extLst>
            <a:ext uri="{FF2B5EF4-FFF2-40B4-BE49-F238E27FC236}">
              <a16:creationId xmlns:a16="http://schemas.microsoft.com/office/drawing/2014/main" id="{C3533AF9-E3DA-4D5B-A855-1382CE229804}"/>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1" name="Text Box 2">
          <a:extLst>
            <a:ext uri="{FF2B5EF4-FFF2-40B4-BE49-F238E27FC236}">
              <a16:creationId xmlns:a16="http://schemas.microsoft.com/office/drawing/2014/main" id="{CDD47A79-0268-4D1F-9396-D5B1F51C65FE}"/>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2" name="Text Box 3">
          <a:extLst>
            <a:ext uri="{FF2B5EF4-FFF2-40B4-BE49-F238E27FC236}">
              <a16:creationId xmlns:a16="http://schemas.microsoft.com/office/drawing/2014/main" id="{7215D608-66A3-4116-A741-B2142671F3B0}"/>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3" name="Text Box 3">
          <a:extLst>
            <a:ext uri="{FF2B5EF4-FFF2-40B4-BE49-F238E27FC236}">
              <a16:creationId xmlns:a16="http://schemas.microsoft.com/office/drawing/2014/main" id="{A31A9B22-5C83-4583-80ED-203C2831F6BE}"/>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4" name="Text Box 2">
          <a:extLst>
            <a:ext uri="{FF2B5EF4-FFF2-40B4-BE49-F238E27FC236}">
              <a16:creationId xmlns:a16="http://schemas.microsoft.com/office/drawing/2014/main" id="{D846FE54-C1D2-40F7-939E-F600EA791CB1}"/>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5" name="Text Box 2">
          <a:extLst>
            <a:ext uri="{FF2B5EF4-FFF2-40B4-BE49-F238E27FC236}">
              <a16:creationId xmlns:a16="http://schemas.microsoft.com/office/drawing/2014/main" id="{B81669EA-7927-44A4-82D6-25436FD078EC}"/>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6" name="Text Box 3">
          <a:extLst>
            <a:ext uri="{FF2B5EF4-FFF2-40B4-BE49-F238E27FC236}">
              <a16:creationId xmlns:a16="http://schemas.microsoft.com/office/drawing/2014/main" id="{62867948-00E3-480B-8CD6-8CF479EA00B2}"/>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7" name="Text Box 2">
          <a:extLst>
            <a:ext uri="{FF2B5EF4-FFF2-40B4-BE49-F238E27FC236}">
              <a16:creationId xmlns:a16="http://schemas.microsoft.com/office/drawing/2014/main" id="{42C37565-9511-4A07-A490-9746B4F07EA0}"/>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8" name="Text Box 3">
          <a:extLst>
            <a:ext uri="{FF2B5EF4-FFF2-40B4-BE49-F238E27FC236}">
              <a16:creationId xmlns:a16="http://schemas.microsoft.com/office/drawing/2014/main" id="{AC2E8B0D-27F8-4C2A-A6E6-91F33F9D970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09" name="Text Box 2">
          <a:extLst>
            <a:ext uri="{FF2B5EF4-FFF2-40B4-BE49-F238E27FC236}">
              <a16:creationId xmlns:a16="http://schemas.microsoft.com/office/drawing/2014/main" id="{B65784E3-6232-4B1A-8B33-512E36377470}"/>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10" name="Text Box 3">
          <a:extLst>
            <a:ext uri="{FF2B5EF4-FFF2-40B4-BE49-F238E27FC236}">
              <a16:creationId xmlns:a16="http://schemas.microsoft.com/office/drawing/2014/main" id="{3CD546A7-1858-4593-99BE-65697FF8FB59}"/>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11" name="Text Box 2">
          <a:extLst>
            <a:ext uri="{FF2B5EF4-FFF2-40B4-BE49-F238E27FC236}">
              <a16:creationId xmlns:a16="http://schemas.microsoft.com/office/drawing/2014/main" id="{1279BEDD-8DA1-48CA-8DB9-ECD059C39236}"/>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12" name="Text Box 3">
          <a:extLst>
            <a:ext uri="{FF2B5EF4-FFF2-40B4-BE49-F238E27FC236}">
              <a16:creationId xmlns:a16="http://schemas.microsoft.com/office/drawing/2014/main" id="{7C5DA765-441C-478D-A3DC-6734D1A5156E}"/>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13" name="Text Box 2">
          <a:extLst>
            <a:ext uri="{FF2B5EF4-FFF2-40B4-BE49-F238E27FC236}">
              <a16:creationId xmlns:a16="http://schemas.microsoft.com/office/drawing/2014/main" id="{55365158-9DAF-4854-8315-E8A8DE8C2CC0}"/>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4" name="Text Box 2">
          <a:extLst>
            <a:ext uri="{FF2B5EF4-FFF2-40B4-BE49-F238E27FC236}">
              <a16:creationId xmlns:a16="http://schemas.microsoft.com/office/drawing/2014/main" id="{4B7B3B6E-C240-4328-9453-1E404836455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5" name="Text Box 3">
          <a:extLst>
            <a:ext uri="{FF2B5EF4-FFF2-40B4-BE49-F238E27FC236}">
              <a16:creationId xmlns:a16="http://schemas.microsoft.com/office/drawing/2014/main" id="{EF55FD04-3AE9-4FF8-942D-F158CEDD6F0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6" name="Text Box 2">
          <a:extLst>
            <a:ext uri="{FF2B5EF4-FFF2-40B4-BE49-F238E27FC236}">
              <a16:creationId xmlns:a16="http://schemas.microsoft.com/office/drawing/2014/main" id="{AD6C7858-8B6A-4797-BBCA-F08A185F7F3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7" name="Text Box 3">
          <a:extLst>
            <a:ext uri="{FF2B5EF4-FFF2-40B4-BE49-F238E27FC236}">
              <a16:creationId xmlns:a16="http://schemas.microsoft.com/office/drawing/2014/main" id="{E3380FF7-AB96-4C5A-B80E-BB78B18017C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8" name="Text Box 2">
          <a:extLst>
            <a:ext uri="{FF2B5EF4-FFF2-40B4-BE49-F238E27FC236}">
              <a16:creationId xmlns:a16="http://schemas.microsoft.com/office/drawing/2014/main" id="{5263DD24-63CC-40A0-9FF4-7882B0790C3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19" name="Text Box 3">
          <a:extLst>
            <a:ext uri="{FF2B5EF4-FFF2-40B4-BE49-F238E27FC236}">
              <a16:creationId xmlns:a16="http://schemas.microsoft.com/office/drawing/2014/main" id="{356887EB-2C39-401F-B037-2EAF4DF5048A}"/>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0" name="Text Box 2">
          <a:extLst>
            <a:ext uri="{FF2B5EF4-FFF2-40B4-BE49-F238E27FC236}">
              <a16:creationId xmlns:a16="http://schemas.microsoft.com/office/drawing/2014/main" id="{41DFBDD7-B1BF-4A68-B30C-9B0BAF6C017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1" name="Text Box 3">
          <a:extLst>
            <a:ext uri="{FF2B5EF4-FFF2-40B4-BE49-F238E27FC236}">
              <a16:creationId xmlns:a16="http://schemas.microsoft.com/office/drawing/2014/main" id="{35975980-008A-4BDC-A52B-3F8A6E2BA9D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2" name="Text Box 2">
          <a:extLst>
            <a:ext uri="{FF2B5EF4-FFF2-40B4-BE49-F238E27FC236}">
              <a16:creationId xmlns:a16="http://schemas.microsoft.com/office/drawing/2014/main" id="{E515B89A-2ECC-4F6D-BBF8-EBD9E5D9476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3" name="Text Box 3">
          <a:extLst>
            <a:ext uri="{FF2B5EF4-FFF2-40B4-BE49-F238E27FC236}">
              <a16:creationId xmlns:a16="http://schemas.microsoft.com/office/drawing/2014/main" id="{01FFA666-E6FF-4935-9AB1-7F3BF75BB2D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4" name="Text Box 2">
          <a:extLst>
            <a:ext uri="{FF2B5EF4-FFF2-40B4-BE49-F238E27FC236}">
              <a16:creationId xmlns:a16="http://schemas.microsoft.com/office/drawing/2014/main" id="{1F97B0B7-138C-4067-9972-A608DFB517F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290</xdr:row>
      <xdr:rowOff>0</xdr:rowOff>
    </xdr:from>
    <xdr:ext cx="104775" cy="178327"/>
    <xdr:sp macro="" textlink="">
      <xdr:nvSpPr>
        <xdr:cNvPr id="925" name="Text Box 3">
          <a:extLst>
            <a:ext uri="{FF2B5EF4-FFF2-40B4-BE49-F238E27FC236}">
              <a16:creationId xmlns:a16="http://schemas.microsoft.com/office/drawing/2014/main" id="{CED56EA0-1721-4873-BECA-75CC7C9FDA2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26" name="Text Box 2">
          <a:extLst>
            <a:ext uri="{FF2B5EF4-FFF2-40B4-BE49-F238E27FC236}">
              <a16:creationId xmlns:a16="http://schemas.microsoft.com/office/drawing/2014/main" id="{F0C635FE-7D13-48AE-A8C7-816B51226F9E}"/>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27" name="Text Box 3">
          <a:extLst>
            <a:ext uri="{FF2B5EF4-FFF2-40B4-BE49-F238E27FC236}">
              <a16:creationId xmlns:a16="http://schemas.microsoft.com/office/drawing/2014/main" id="{10CEC336-859A-42D9-8493-18E2CB95EB87}"/>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28" name="Text Box 3">
          <a:extLst>
            <a:ext uri="{FF2B5EF4-FFF2-40B4-BE49-F238E27FC236}">
              <a16:creationId xmlns:a16="http://schemas.microsoft.com/office/drawing/2014/main" id="{FC61581C-DB4F-4582-9700-14B8959174BF}"/>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29" name="Text Box 2">
          <a:extLst>
            <a:ext uri="{FF2B5EF4-FFF2-40B4-BE49-F238E27FC236}">
              <a16:creationId xmlns:a16="http://schemas.microsoft.com/office/drawing/2014/main" id="{5609BC45-4DA9-4113-A3E0-DC2CDE7B663F}"/>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0" name="Text Box 2">
          <a:extLst>
            <a:ext uri="{FF2B5EF4-FFF2-40B4-BE49-F238E27FC236}">
              <a16:creationId xmlns:a16="http://schemas.microsoft.com/office/drawing/2014/main" id="{D8E042F7-BBE0-4BA4-BBEC-E5CDA1C90E28}"/>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1" name="Text Box 3">
          <a:extLst>
            <a:ext uri="{FF2B5EF4-FFF2-40B4-BE49-F238E27FC236}">
              <a16:creationId xmlns:a16="http://schemas.microsoft.com/office/drawing/2014/main" id="{C6A1AAFD-2C95-48FA-A15E-0369212F794B}"/>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2" name="Text Box 2">
          <a:extLst>
            <a:ext uri="{FF2B5EF4-FFF2-40B4-BE49-F238E27FC236}">
              <a16:creationId xmlns:a16="http://schemas.microsoft.com/office/drawing/2014/main" id="{AEE6A0A9-3361-4A0D-8D3E-DBE011F7342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3" name="Text Box 3">
          <a:extLst>
            <a:ext uri="{FF2B5EF4-FFF2-40B4-BE49-F238E27FC236}">
              <a16:creationId xmlns:a16="http://schemas.microsoft.com/office/drawing/2014/main" id="{A79F1AFB-34DB-44FD-A091-891A7621727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4" name="Text Box 3">
          <a:extLst>
            <a:ext uri="{FF2B5EF4-FFF2-40B4-BE49-F238E27FC236}">
              <a16:creationId xmlns:a16="http://schemas.microsoft.com/office/drawing/2014/main" id="{9897609D-A39F-4A03-86BC-16129765822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5" name="Text Box 2">
          <a:extLst>
            <a:ext uri="{FF2B5EF4-FFF2-40B4-BE49-F238E27FC236}">
              <a16:creationId xmlns:a16="http://schemas.microsoft.com/office/drawing/2014/main" id="{FDB0A3BE-55E9-4EE9-8D8A-BE70B4E0A4F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6" name="Text Box 2">
          <a:extLst>
            <a:ext uri="{FF2B5EF4-FFF2-40B4-BE49-F238E27FC236}">
              <a16:creationId xmlns:a16="http://schemas.microsoft.com/office/drawing/2014/main" id="{9E910427-50A1-4740-86E2-1B50E4B55FE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7" name="Text Box 3">
          <a:extLst>
            <a:ext uri="{FF2B5EF4-FFF2-40B4-BE49-F238E27FC236}">
              <a16:creationId xmlns:a16="http://schemas.microsoft.com/office/drawing/2014/main" id="{D563099C-8D59-4414-9D05-F0F8079324D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8" name="Text Box 2">
          <a:extLst>
            <a:ext uri="{FF2B5EF4-FFF2-40B4-BE49-F238E27FC236}">
              <a16:creationId xmlns:a16="http://schemas.microsoft.com/office/drawing/2014/main" id="{0DAC4BBF-15A3-4D7B-A6B1-7AA1E971A03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39" name="Text Box 3">
          <a:extLst>
            <a:ext uri="{FF2B5EF4-FFF2-40B4-BE49-F238E27FC236}">
              <a16:creationId xmlns:a16="http://schemas.microsoft.com/office/drawing/2014/main" id="{F43242CE-C374-4378-9C61-6C5335D796B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0" name="Text Box 2">
          <a:extLst>
            <a:ext uri="{FF2B5EF4-FFF2-40B4-BE49-F238E27FC236}">
              <a16:creationId xmlns:a16="http://schemas.microsoft.com/office/drawing/2014/main" id="{783C3DE3-3B05-4AA3-ADD6-BFFECA04FAD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1" name="Text Box 3">
          <a:extLst>
            <a:ext uri="{FF2B5EF4-FFF2-40B4-BE49-F238E27FC236}">
              <a16:creationId xmlns:a16="http://schemas.microsoft.com/office/drawing/2014/main" id="{89D80C6B-262E-4BCA-AE6A-88898B161F2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42" name="Text Box 2">
          <a:extLst>
            <a:ext uri="{FF2B5EF4-FFF2-40B4-BE49-F238E27FC236}">
              <a16:creationId xmlns:a16="http://schemas.microsoft.com/office/drawing/2014/main" id="{FAF7C1D4-8D19-4617-AEB1-6BC49CC1D2D9}"/>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43" name="Text Box 3">
          <a:extLst>
            <a:ext uri="{FF2B5EF4-FFF2-40B4-BE49-F238E27FC236}">
              <a16:creationId xmlns:a16="http://schemas.microsoft.com/office/drawing/2014/main" id="{9AA737FD-C73B-4FEC-B8A5-E88FFAFCB938}"/>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4" name="Text Box 2">
          <a:extLst>
            <a:ext uri="{FF2B5EF4-FFF2-40B4-BE49-F238E27FC236}">
              <a16:creationId xmlns:a16="http://schemas.microsoft.com/office/drawing/2014/main" id="{1C4A040F-7167-468F-87C5-85B423132B0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45" name="Text Box 2">
          <a:extLst>
            <a:ext uri="{FF2B5EF4-FFF2-40B4-BE49-F238E27FC236}">
              <a16:creationId xmlns:a16="http://schemas.microsoft.com/office/drawing/2014/main" id="{2E8BE96B-2A44-462A-B85E-CF55F1082A96}"/>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6" name="Text Box 2">
          <a:extLst>
            <a:ext uri="{FF2B5EF4-FFF2-40B4-BE49-F238E27FC236}">
              <a16:creationId xmlns:a16="http://schemas.microsoft.com/office/drawing/2014/main" id="{E914549D-FCA5-430F-8C27-10BF896E2DD4}"/>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7" name="Text Box 3">
          <a:extLst>
            <a:ext uri="{FF2B5EF4-FFF2-40B4-BE49-F238E27FC236}">
              <a16:creationId xmlns:a16="http://schemas.microsoft.com/office/drawing/2014/main" id="{039EB4FD-A4C1-4E0B-BBAC-83CADCF8C29F}"/>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8" name="Text Box 3">
          <a:extLst>
            <a:ext uri="{FF2B5EF4-FFF2-40B4-BE49-F238E27FC236}">
              <a16:creationId xmlns:a16="http://schemas.microsoft.com/office/drawing/2014/main" id="{0A8B3BBB-43F4-4F20-BDFD-C3FD59F70C4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49" name="Text Box 2">
          <a:extLst>
            <a:ext uri="{FF2B5EF4-FFF2-40B4-BE49-F238E27FC236}">
              <a16:creationId xmlns:a16="http://schemas.microsoft.com/office/drawing/2014/main" id="{A0D3A0DC-3C71-4A1F-8BA8-96457D1229B5}"/>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0" name="Text Box 2">
          <a:extLst>
            <a:ext uri="{FF2B5EF4-FFF2-40B4-BE49-F238E27FC236}">
              <a16:creationId xmlns:a16="http://schemas.microsoft.com/office/drawing/2014/main" id="{B9B97C9B-77AD-4C37-BB15-CC979C52186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1" name="Text Box 3">
          <a:extLst>
            <a:ext uri="{FF2B5EF4-FFF2-40B4-BE49-F238E27FC236}">
              <a16:creationId xmlns:a16="http://schemas.microsoft.com/office/drawing/2014/main" id="{274D7BCB-79E5-4355-A357-F8149FC2F22F}"/>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2" name="Text Box 2">
          <a:extLst>
            <a:ext uri="{FF2B5EF4-FFF2-40B4-BE49-F238E27FC236}">
              <a16:creationId xmlns:a16="http://schemas.microsoft.com/office/drawing/2014/main" id="{57EA5612-1CF8-4971-95B5-2B2731D464F9}"/>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3" name="Text Box 3">
          <a:extLst>
            <a:ext uri="{FF2B5EF4-FFF2-40B4-BE49-F238E27FC236}">
              <a16:creationId xmlns:a16="http://schemas.microsoft.com/office/drawing/2014/main" id="{BE4E2736-75AC-410E-879C-110917E693E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4" name="Text Box 2">
          <a:extLst>
            <a:ext uri="{FF2B5EF4-FFF2-40B4-BE49-F238E27FC236}">
              <a16:creationId xmlns:a16="http://schemas.microsoft.com/office/drawing/2014/main" id="{BE5A8247-5BA2-42C3-AAE4-FF5463530C35}"/>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5" name="Text Box 3">
          <a:extLst>
            <a:ext uri="{FF2B5EF4-FFF2-40B4-BE49-F238E27FC236}">
              <a16:creationId xmlns:a16="http://schemas.microsoft.com/office/drawing/2014/main" id="{335B85D8-FDBB-4B5A-9F79-FCD59F0F6A6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56" name="Text Box 2">
          <a:extLst>
            <a:ext uri="{FF2B5EF4-FFF2-40B4-BE49-F238E27FC236}">
              <a16:creationId xmlns:a16="http://schemas.microsoft.com/office/drawing/2014/main" id="{C979B36C-866D-4176-A9B0-138BEFBD4066}"/>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57" name="Text Box 3">
          <a:extLst>
            <a:ext uri="{FF2B5EF4-FFF2-40B4-BE49-F238E27FC236}">
              <a16:creationId xmlns:a16="http://schemas.microsoft.com/office/drawing/2014/main" id="{9B480420-DA76-45AB-8844-525198FF4ACA}"/>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8" name="Text Box 2">
          <a:extLst>
            <a:ext uri="{FF2B5EF4-FFF2-40B4-BE49-F238E27FC236}">
              <a16:creationId xmlns:a16="http://schemas.microsoft.com/office/drawing/2014/main" id="{345351B7-06FE-4FC9-9B66-4F3BB0ADCD00}"/>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59" name="Text Box 2">
          <a:extLst>
            <a:ext uri="{FF2B5EF4-FFF2-40B4-BE49-F238E27FC236}">
              <a16:creationId xmlns:a16="http://schemas.microsoft.com/office/drawing/2014/main" id="{D61E1D5F-1746-49D8-B488-C446F1988E4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0" name="Text Box 3">
          <a:extLst>
            <a:ext uri="{FF2B5EF4-FFF2-40B4-BE49-F238E27FC236}">
              <a16:creationId xmlns:a16="http://schemas.microsoft.com/office/drawing/2014/main" id="{E35DC87B-82D7-4708-998C-875406824CB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1" name="Text Box 2">
          <a:extLst>
            <a:ext uri="{FF2B5EF4-FFF2-40B4-BE49-F238E27FC236}">
              <a16:creationId xmlns:a16="http://schemas.microsoft.com/office/drawing/2014/main" id="{AA1FF032-4F9D-4AC8-9EB8-0ABDF9BCED0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2" name="Text Box 3">
          <a:extLst>
            <a:ext uri="{FF2B5EF4-FFF2-40B4-BE49-F238E27FC236}">
              <a16:creationId xmlns:a16="http://schemas.microsoft.com/office/drawing/2014/main" id="{DA85F703-F2D2-4570-810D-2CE3823916E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3" name="Text Box 2">
          <a:extLst>
            <a:ext uri="{FF2B5EF4-FFF2-40B4-BE49-F238E27FC236}">
              <a16:creationId xmlns:a16="http://schemas.microsoft.com/office/drawing/2014/main" id="{2F0BC9CE-C153-433F-BD87-95ECA5501D4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4" name="Text Box 3">
          <a:extLst>
            <a:ext uri="{FF2B5EF4-FFF2-40B4-BE49-F238E27FC236}">
              <a16:creationId xmlns:a16="http://schemas.microsoft.com/office/drawing/2014/main" id="{BABF328F-5816-4F6F-9E72-2B146B0822B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5" name="Text Box 2">
          <a:extLst>
            <a:ext uri="{FF2B5EF4-FFF2-40B4-BE49-F238E27FC236}">
              <a16:creationId xmlns:a16="http://schemas.microsoft.com/office/drawing/2014/main" id="{3055CB39-DE5A-49E7-8D76-D5405CAA7CF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6" name="Text Box 3">
          <a:extLst>
            <a:ext uri="{FF2B5EF4-FFF2-40B4-BE49-F238E27FC236}">
              <a16:creationId xmlns:a16="http://schemas.microsoft.com/office/drawing/2014/main" id="{81E53ECB-23C0-4DB9-9413-F45B1BC886B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7" name="Text Box 2">
          <a:extLst>
            <a:ext uri="{FF2B5EF4-FFF2-40B4-BE49-F238E27FC236}">
              <a16:creationId xmlns:a16="http://schemas.microsoft.com/office/drawing/2014/main" id="{DAB20DE4-ECEF-417D-90FE-48A45E94381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8" name="Text Box 3">
          <a:extLst>
            <a:ext uri="{FF2B5EF4-FFF2-40B4-BE49-F238E27FC236}">
              <a16:creationId xmlns:a16="http://schemas.microsoft.com/office/drawing/2014/main" id="{809E0141-8461-495C-8C75-41F24E904A5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69" name="Text Box 2">
          <a:extLst>
            <a:ext uri="{FF2B5EF4-FFF2-40B4-BE49-F238E27FC236}">
              <a16:creationId xmlns:a16="http://schemas.microsoft.com/office/drawing/2014/main" id="{9A7C61D6-FCE4-4272-BB9E-0DA63EEB024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0" name="Text Box 3">
          <a:extLst>
            <a:ext uri="{FF2B5EF4-FFF2-40B4-BE49-F238E27FC236}">
              <a16:creationId xmlns:a16="http://schemas.microsoft.com/office/drawing/2014/main" id="{8E79E88B-D092-4A1F-8244-84B9F998BC8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71" name="Text Box 2">
          <a:extLst>
            <a:ext uri="{FF2B5EF4-FFF2-40B4-BE49-F238E27FC236}">
              <a16:creationId xmlns:a16="http://schemas.microsoft.com/office/drawing/2014/main" id="{A3F34858-0CE0-47A1-A860-239AC2E0189B}"/>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2" name="Text Box 3">
          <a:extLst>
            <a:ext uri="{FF2B5EF4-FFF2-40B4-BE49-F238E27FC236}">
              <a16:creationId xmlns:a16="http://schemas.microsoft.com/office/drawing/2014/main" id="{7A450F87-A2FB-44B2-B75A-E97F1CEFA11F}"/>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3" name="Text Box 3">
          <a:extLst>
            <a:ext uri="{FF2B5EF4-FFF2-40B4-BE49-F238E27FC236}">
              <a16:creationId xmlns:a16="http://schemas.microsoft.com/office/drawing/2014/main" id="{7F9934A3-1FF4-4A2F-9253-379FCD14BA9A}"/>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4" name="Text Box 2">
          <a:extLst>
            <a:ext uri="{FF2B5EF4-FFF2-40B4-BE49-F238E27FC236}">
              <a16:creationId xmlns:a16="http://schemas.microsoft.com/office/drawing/2014/main" id="{C3351821-5E70-4D48-B978-10327F5FF44A}"/>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5" name="Text Box 2">
          <a:extLst>
            <a:ext uri="{FF2B5EF4-FFF2-40B4-BE49-F238E27FC236}">
              <a16:creationId xmlns:a16="http://schemas.microsoft.com/office/drawing/2014/main" id="{ACF9B3B9-0386-4A61-8EF2-0BCB940C3FA1}"/>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6" name="Text Box 3">
          <a:extLst>
            <a:ext uri="{FF2B5EF4-FFF2-40B4-BE49-F238E27FC236}">
              <a16:creationId xmlns:a16="http://schemas.microsoft.com/office/drawing/2014/main" id="{2E5AD916-4125-42AE-A480-703FAB554DED}"/>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7" name="Text Box 2">
          <a:extLst>
            <a:ext uri="{FF2B5EF4-FFF2-40B4-BE49-F238E27FC236}">
              <a16:creationId xmlns:a16="http://schemas.microsoft.com/office/drawing/2014/main" id="{0E3DDF7B-1890-41FE-89D8-757C46121D5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8" name="Text Box 3">
          <a:extLst>
            <a:ext uri="{FF2B5EF4-FFF2-40B4-BE49-F238E27FC236}">
              <a16:creationId xmlns:a16="http://schemas.microsoft.com/office/drawing/2014/main" id="{68A4AA23-C69F-4600-86E8-6F0C6DE3688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79" name="Text Box 3">
          <a:extLst>
            <a:ext uri="{FF2B5EF4-FFF2-40B4-BE49-F238E27FC236}">
              <a16:creationId xmlns:a16="http://schemas.microsoft.com/office/drawing/2014/main" id="{7EE81BCF-D977-48C4-BAD2-EC2F617E57E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0" name="Text Box 2">
          <a:extLst>
            <a:ext uri="{FF2B5EF4-FFF2-40B4-BE49-F238E27FC236}">
              <a16:creationId xmlns:a16="http://schemas.microsoft.com/office/drawing/2014/main" id="{FA3323BE-3A07-4F26-8585-41097F411B3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1" name="Text Box 2">
          <a:extLst>
            <a:ext uri="{FF2B5EF4-FFF2-40B4-BE49-F238E27FC236}">
              <a16:creationId xmlns:a16="http://schemas.microsoft.com/office/drawing/2014/main" id="{D1822224-528B-41A5-95DF-B555F4D1AA0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2" name="Text Box 3">
          <a:extLst>
            <a:ext uri="{FF2B5EF4-FFF2-40B4-BE49-F238E27FC236}">
              <a16:creationId xmlns:a16="http://schemas.microsoft.com/office/drawing/2014/main" id="{035EB031-7524-49BA-9943-2C12CB36083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3" name="Text Box 2">
          <a:extLst>
            <a:ext uri="{FF2B5EF4-FFF2-40B4-BE49-F238E27FC236}">
              <a16:creationId xmlns:a16="http://schemas.microsoft.com/office/drawing/2014/main" id="{AD17AEB1-9973-48E4-8E70-F25CE11B838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4" name="Text Box 3">
          <a:extLst>
            <a:ext uri="{FF2B5EF4-FFF2-40B4-BE49-F238E27FC236}">
              <a16:creationId xmlns:a16="http://schemas.microsoft.com/office/drawing/2014/main" id="{7AD89D68-E088-4106-91F1-2A953C7B03A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5" name="Text Box 2">
          <a:extLst>
            <a:ext uri="{FF2B5EF4-FFF2-40B4-BE49-F238E27FC236}">
              <a16:creationId xmlns:a16="http://schemas.microsoft.com/office/drawing/2014/main" id="{4D43AF4D-F243-42DE-BEA0-7707CD7B297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6" name="Text Box 3">
          <a:extLst>
            <a:ext uri="{FF2B5EF4-FFF2-40B4-BE49-F238E27FC236}">
              <a16:creationId xmlns:a16="http://schemas.microsoft.com/office/drawing/2014/main" id="{4ABC5304-6A16-49E0-845E-C30C3DD2C04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87" name="Text Box 2">
          <a:extLst>
            <a:ext uri="{FF2B5EF4-FFF2-40B4-BE49-F238E27FC236}">
              <a16:creationId xmlns:a16="http://schemas.microsoft.com/office/drawing/2014/main" id="{67F061D1-C311-461F-AABA-9D6BF8806560}"/>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88" name="Text Box 3">
          <a:extLst>
            <a:ext uri="{FF2B5EF4-FFF2-40B4-BE49-F238E27FC236}">
              <a16:creationId xmlns:a16="http://schemas.microsoft.com/office/drawing/2014/main" id="{D2FD60C1-4845-4304-8CA2-986FA622DBC6}"/>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89" name="Text Box 2">
          <a:extLst>
            <a:ext uri="{FF2B5EF4-FFF2-40B4-BE49-F238E27FC236}">
              <a16:creationId xmlns:a16="http://schemas.microsoft.com/office/drawing/2014/main" id="{7D9F6038-E7ED-4820-8E46-55D8EEEE52F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990" name="Text Box 2">
          <a:extLst>
            <a:ext uri="{FF2B5EF4-FFF2-40B4-BE49-F238E27FC236}">
              <a16:creationId xmlns:a16="http://schemas.microsoft.com/office/drawing/2014/main" id="{C8AE1A6D-DDC9-4300-914B-4E008E02E78B}"/>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1" name="Text Box 2">
          <a:extLst>
            <a:ext uri="{FF2B5EF4-FFF2-40B4-BE49-F238E27FC236}">
              <a16:creationId xmlns:a16="http://schemas.microsoft.com/office/drawing/2014/main" id="{909AAE52-D807-4A74-AF97-FE8FF105B8BB}"/>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2" name="Text Box 3">
          <a:extLst>
            <a:ext uri="{FF2B5EF4-FFF2-40B4-BE49-F238E27FC236}">
              <a16:creationId xmlns:a16="http://schemas.microsoft.com/office/drawing/2014/main" id="{C835107A-5812-4672-B48A-28EF7784ECD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3" name="Text Box 3">
          <a:extLst>
            <a:ext uri="{FF2B5EF4-FFF2-40B4-BE49-F238E27FC236}">
              <a16:creationId xmlns:a16="http://schemas.microsoft.com/office/drawing/2014/main" id="{CF9AF2FB-3B44-44B9-8304-98A323975338}"/>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4" name="Text Box 2">
          <a:extLst>
            <a:ext uri="{FF2B5EF4-FFF2-40B4-BE49-F238E27FC236}">
              <a16:creationId xmlns:a16="http://schemas.microsoft.com/office/drawing/2014/main" id="{4AA7E54A-EA93-4E58-9A2F-E3077675F8A0}"/>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5" name="Text Box 2">
          <a:extLst>
            <a:ext uri="{FF2B5EF4-FFF2-40B4-BE49-F238E27FC236}">
              <a16:creationId xmlns:a16="http://schemas.microsoft.com/office/drawing/2014/main" id="{4F7CAD68-67DB-44AB-9D59-82BE7789343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6" name="Text Box 3">
          <a:extLst>
            <a:ext uri="{FF2B5EF4-FFF2-40B4-BE49-F238E27FC236}">
              <a16:creationId xmlns:a16="http://schemas.microsoft.com/office/drawing/2014/main" id="{48658548-BDF8-4578-97E1-940947012DA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7" name="Text Box 2">
          <a:extLst>
            <a:ext uri="{FF2B5EF4-FFF2-40B4-BE49-F238E27FC236}">
              <a16:creationId xmlns:a16="http://schemas.microsoft.com/office/drawing/2014/main" id="{8E7A3187-F367-4D57-9706-079B36ED046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8" name="Text Box 3">
          <a:extLst>
            <a:ext uri="{FF2B5EF4-FFF2-40B4-BE49-F238E27FC236}">
              <a16:creationId xmlns:a16="http://schemas.microsoft.com/office/drawing/2014/main" id="{7CBD984C-0DBE-4D1E-8434-4968787504C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999" name="Text Box 2">
          <a:extLst>
            <a:ext uri="{FF2B5EF4-FFF2-40B4-BE49-F238E27FC236}">
              <a16:creationId xmlns:a16="http://schemas.microsoft.com/office/drawing/2014/main" id="{9DA39115-9532-42B3-8824-C5F6FB6FF75D}"/>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347</xdr:row>
      <xdr:rowOff>0</xdr:rowOff>
    </xdr:from>
    <xdr:ext cx="104775" cy="178327"/>
    <xdr:sp macro="" textlink="">
      <xdr:nvSpPr>
        <xdr:cNvPr id="1000" name="Text Box 3">
          <a:extLst>
            <a:ext uri="{FF2B5EF4-FFF2-40B4-BE49-F238E27FC236}">
              <a16:creationId xmlns:a16="http://schemas.microsoft.com/office/drawing/2014/main" id="{F8F35E6F-AAFA-49C0-9394-AC0A871F0EF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342</xdr:row>
      <xdr:rowOff>0</xdr:rowOff>
    </xdr:from>
    <xdr:ext cx="104775" cy="144557"/>
    <xdr:sp macro="" textlink="">
      <xdr:nvSpPr>
        <xdr:cNvPr id="1001" name="Text Box 2">
          <a:extLst>
            <a:ext uri="{FF2B5EF4-FFF2-40B4-BE49-F238E27FC236}">
              <a16:creationId xmlns:a16="http://schemas.microsoft.com/office/drawing/2014/main" id="{64FF2F1A-1E2A-44E7-A1A7-18AEC782FB84}"/>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342</xdr:row>
      <xdr:rowOff>0</xdr:rowOff>
    </xdr:from>
    <xdr:ext cx="104775" cy="144557"/>
    <xdr:sp macro="" textlink="">
      <xdr:nvSpPr>
        <xdr:cNvPr id="1002" name="Text Box 3">
          <a:extLst>
            <a:ext uri="{FF2B5EF4-FFF2-40B4-BE49-F238E27FC236}">
              <a16:creationId xmlns:a16="http://schemas.microsoft.com/office/drawing/2014/main" id="{6AB8B710-DE5C-4DF9-950C-BB80C0740512}"/>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352</xdr:row>
      <xdr:rowOff>0</xdr:rowOff>
    </xdr:from>
    <xdr:ext cx="104775" cy="178327"/>
    <xdr:sp macro="" textlink="">
      <xdr:nvSpPr>
        <xdr:cNvPr id="1003" name="Text Box 2">
          <a:extLst>
            <a:ext uri="{FF2B5EF4-FFF2-40B4-BE49-F238E27FC236}">
              <a16:creationId xmlns:a16="http://schemas.microsoft.com/office/drawing/2014/main" id="{71D686AB-D760-489B-900F-3750659DBDF9}"/>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04" name="Text Box 2">
          <a:extLst>
            <a:ext uri="{FF2B5EF4-FFF2-40B4-BE49-F238E27FC236}">
              <a16:creationId xmlns:a16="http://schemas.microsoft.com/office/drawing/2014/main" id="{2962FC0B-A548-4B5D-BB60-26F2DC7A246A}"/>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05" name="Text Box 3">
          <a:extLst>
            <a:ext uri="{FF2B5EF4-FFF2-40B4-BE49-F238E27FC236}">
              <a16:creationId xmlns:a16="http://schemas.microsoft.com/office/drawing/2014/main" id="{0AD6137F-0C0D-40A6-B4F5-EEF33363838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06" name="Text Box 2">
          <a:extLst>
            <a:ext uri="{FF2B5EF4-FFF2-40B4-BE49-F238E27FC236}">
              <a16:creationId xmlns:a16="http://schemas.microsoft.com/office/drawing/2014/main" id="{25D3E891-799F-47ED-86A9-7C0F8F8FDCA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07" name="Text Box 3">
          <a:extLst>
            <a:ext uri="{FF2B5EF4-FFF2-40B4-BE49-F238E27FC236}">
              <a16:creationId xmlns:a16="http://schemas.microsoft.com/office/drawing/2014/main" id="{F7822AC1-8E03-4367-902D-F6FF0CE768D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08" name="Text Box 2">
          <a:extLst>
            <a:ext uri="{FF2B5EF4-FFF2-40B4-BE49-F238E27FC236}">
              <a16:creationId xmlns:a16="http://schemas.microsoft.com/office/drawing/2014/main" id="{E45D2A63-75B6-4829-A568-010176C3468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09" name="Text Box 3">
          <a:extLst>
            <a:ext uri="{FF2B5EF4-FFF2-40B4-BE49-F238E27FC236}">
              <a16:creationId xmlns:a16="http://schemas.microsoft.com/office/drawing/2014/main" id="{9FF5C741-185B-444D-ABF7-71EEE58A3F1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10" name="Text Box 2">
          <a:extLst>
            <a:ext uri="{FF2B5EF4-FFF2-40B4-BE49-F238E27FC236}">
              <a16:creationId xmlns:a16="http://schemas.microsoft.com/office/drawing/2014/main" id="{143CCA88-20A8-4AC1-98A7-C6DDB3E6286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11" name="Text Box 3">
          <a:extLst>
            <a:ext uri="{FF2B5EF4-FFF2-40B4-BE49-F238E27FC236}">
              <a16:creationId xmlns:a16="http://schemas.microsoft.com/office/drawing/2014/main" id="{E3B59E8E-5B7A-4E49-A3B6-19BDE9B24DB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12" name="Text Box 2">
          <a:extLst>
            <a:ext uri="{FF2B5EF4-FFF2-40B4-BE49-F238E27FC236}">
              <a16:creationId xmlns:a16="http://schemas.microsoft.com/office/drawing/2014/main" id="{3BAD7561-B6D7-4118-BFDB-FA9BC68F79E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13" name="Text Box 3">
          <a:extLst>
            <a:ext uri="{FF2B5EF4-FFF2-40B4-BE49-F238E27FC236}">
              <a16:creationId xmlns:a16="http://schemas.microsoft.com/office/drawing/2014/main" id="{0EFC8886-1178-446C-BE9C-5EB5E9E2514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14" name="Text Box 2">
          <a:extLst>
            <a:ext uri="{FF2B5EF4-FFF2-40B4-BE49-F238E27FC236}">
              <a16:creationId xmlns:a16="http://schemas.microsoft.com/office/drawing/2014/main" id="{F6BA1186-E3C9-4C87-B447-AF99B88F334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332</xdr:row>
      <xdr:rowOff>0</xdr:rowOff>
    </xdr:from>
    <xdr:ext cx="104775" cy="178327"/>
    <xdr:sp macro="" textlink="">
      <xdr:nvSpPr>
        <xdr:cNvPr id="1015" name="Text Box 3">
          <a:extLst>
            <a:ext uri="{FF2B5EF4-FFF2-40B4-BE49-F238E27FC236}">
              <a16:creationId xmlns:a16="http://schemas.microsoft.com/office/drawing/2014/main" id="{4C6BE586-4226-4F5D-8624-EEC999789CB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348</xdr:row>
      <xdr:rowOff>0</xdr:rowOff>
    </xdr:from>
    <xdr:ext cx="104775" cy="144557"/>
    <xdr:sp macro="" textlink="">
      <xdr:nvSpPr>
        <xdr:cNvPr id="1016" name="Text Box 2">
          <a:extLst>
            <a:ext uri="{FF2B5EF4-FFF2-40B4-BE49-F238E27FC236}">
              <a16:creationId xmlns:a16="http://schemas.microsoft.com/office/drawing/2014/main" id="{7AA75A68-5F43-445F-8572-36BA90EF7312}"/>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372</xdr:row>
      <xdr:rowOff>0</xdr:rowOff>
    </xdr:from>
    <xdr:ext cx="104775" cy="178327"/>
    <xdr:sp macro="" textlink="">
      <xdr:nvSpPr>
        <xdr:cNvPr id="1017" name="Text Box 3">
          <a:extLst>
            <a:ext uri="{FF2B5EF4-FFF2-40B4-BE49-F238E27FC236}">
              <a16:creationId xmlns:a16="http://schemas.microsoft.com/office/drawing/2014/main" id="{DC15634A-5057-4A6D-97D9-0D2FA4AFC85C}"/>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372</xdr:row>
      <xdr:rowOff>0</xdr:rowOff>
    </xdr:from>
    <xdr:ext cx="104775" cy="178327"/>
    <xdr:sp macro="" textlink="">
      <xdr:nvSpPr>
        <xdr:cNvPr id="1018" name="Text Box 3">
          <a:extLst>
            <a:ext uri="{FF2B5EF4-FFF2-40B4-BE49-F238E27FC236}">
              <a16:creationId xmlns:a16="http://schemas.microsoft.com/office/drawing/2014/main" id="{87A8D4A3-E4C5-41CA-B154-62D839EF7D44}"/>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372</xdr:row>
      <xdr:rowOff>0</xdr:rowOff>
    </xdr:from>
    <xdr:ext cx="104775" cy="178327"/>
    <xdr:sp macro="" textlink="">
      <xdr:nvSpPr>
        <xdr:cNvPr id="1019" name="Text Box 2">
          <a:extLst>
            <a:ext uri="{FF2B5EF4-FFF2-40B4-BE49-F238E27FC236}">
              <a16:creationId xmlns:a16="http://schemas.microsoft.com/office/drawing/2014/main" id="{4D971535-1E26-4376-8E08-AC31467CC55A}"/>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372</xdr:row>
      <xdr:rowOff>0</xdr:rowOff>
    </xdr:from>
    <xdr:ext cx="104775" cy="178327"/>
    <xdr:sp macro="" textlink="">
      <xdr:nvSpPr>
        <xdr:cNvPr id="1020" name="Text Box 2">
          <a:extLst>
            <a:ext uri="{FF2B5EF4-FFF2-40B4-BE49-F238E27FC236}">
              <a16:creationId xmlns:a16="http://schemas.microsoft.com/office/drawing/2014/main" id="{426C7DD4-DE83-485B-AC7E-7F3F082807A4}"/>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372</xdr:row>
      <xdr:rowOff>0</xdr:rowOff>
    </xdr:from>
    <xdr:ext cx="104775" cy="178327"/>
    <xdr:sp macro="" textlink="">
      <xdr:nvSpPr>
        <xdr:cNvPr id="1021" name="Text Box 3">
          <a:extLst>
            <a:ext uri="{FF2B5EF4-FFF2-40B4-BE49-F238E27FC236}">
              <a16:creationId xmlns:a16="http://schemas.microsoft.com/office/drawing/2014/main" id="{D9DFE39D-3430-47B1-831E-C99AE960022A}"/>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2" name="Text Box 2">
          <a:extLst>
            <a:ext uri="{FF2B5EF4-FFF2-40B4-BE49-F238E27FC236}">
              <a16:creationId xmlns:a16="http://schemas.microsoft.com/office/drawing/2014/main" id="{788D9A4F-0B3B-4D0B-966B-D816E33198F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3" name="Text Box 3">
          <a:extLst>
            <a:ext uri="{FF2B5EF4-FFF2-40B4-BE49-F238E27FC236}">
              <a16:creationId xmlns:a16="http://schemas.microsoft.com/office/drawing/2014/main" id="{9164A451-F58D-4651-9E12-82CF19845B7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4" name="Text Box 3">
          <a:extLst>
            <a:ext uri="{FF2B5EF4-FFF2-40B4-BE49-F238E27FC236}">
              <a16:creationId xmlns:a16="http://schemas.microsoft.com/office/drawing/2014/main" id="{FDC55C7E-DEB9-4ACF-A388-85F6A6AB755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5" name="Text Box 2">
          <a:extLst>
            <a:ext uri="{FF2B5EF4-FFF2-40B4-BE49-F238E27FC236}">
              <a16:creationId xmlns:a16="http://schemas.microsoft.com/office/drawing/2014/main" id="{ED3792E6-C161-4CA0-9D5F-D6DFF6CD8E6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6" name="Text Box 2">
          <a:extLst>
            <a:ext uri="{FF2B5EF4-FFF2-40B4-BE49-F238E27FC236}">
              <a16:creationId xmlns:a16="http://schemas.microsoft.com/office/drawing/2014/main" id="{BAA58F16-49F2-4DF8-89C4-FADF1681774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7" name="Text Box 3">
          <a:extLst>
            <a:ext uri="{FF2B5EF4-FFF2-40B4-BE49-F238E27FC236}">
              <a16:creationId xmlns:a16="http://schemas.microsoft.com/office/drawing/2014/main" id="{835A11EC-2083-436C-B3C5-3C3969EB2B2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28" name="Text Box 2">
          <a:extLst>
            <a:ext uri="{FF2B5EF4-FFF2-40B4-BE49-F238E27FC236}">
              <a16:creationId xmlns:a16="http://schemas.microsoft.com/office/drawing/2014/main" id="{8D8964B9-0A64-4396-8F37-EBDDBE03ED6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29" name="Text Box 3">
          <a:extLst>
            <a:ext uri="{FF2B5EF4-FFF2-40B4-BE49-F238E27FC236}">
              <a16:creationId xmlns:a16="http://schemas.microsoft.com/office/drawing/2014/main" id="{78138AAA-7F8F-43F7-BDE3-4E77D2030F5A}"/>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30" name="Text Box 2">
          <a:extLst>
            <a:ext uri="{FF2B5EF4-FFF2-40B4-BE49-F238E27FC236}">
              <a16:creationId xmlns:a16="http://schemas.microsoft.com/office/drawing/2014/main" id="{A2C1194E-B4B8-4432-A0DB-11CB1E08A4E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78327"/>
    <xdr:sp macro="" textlink="">
      <xdr:nvSpPr>
        <xdr:cNvPr id="1031" name="Text Box 3">
          <a:extLst>
            <a:ext uri="{FF2B5EF4-FFF2-40B4-BE49-F238E27FC236}">
              <a16:creationId xmlns:a16="http://schemas.microsoft.com/office/drawing/2014/main" id="{FE665546-C946-4570-B653-ECF8CD76DBB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353</xdr:row>
      <xdr:rowOff>0</xdr:rowOff>
    </xdr:from>
    <xdr:ext cx="104775" cy="144557"/>
    <xdr:sp macro="" textlink="">
      <xdr:nvSpPr>
        <xdr:cNvPr id="1032" name="Text Box 2">
          <a:extLst>
            <a:ext uri="{FF2B5EF4-FFF2-40B4-BE49-F238E27FC236}">
              <a16:creationId xmlns:a16="http://schemas.microsoft.com/office/drawing/2014/main" id="{2FF684A4-C5D7-4C9B-8A8E-BEB70E7917C7}"/>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353</xdr:row>
      <xdr:rowOff>0</xdr:rowOff>
    </xdr:from>
    <xdr:ext cx="104775" cy="144557"/>
    <xdr:sp macro="" textlink="">
      <xdr:nvSpPr>
        <xdr:cNvPr id="1033" name="Text Box 3">
          <a:extLst>
            <a:ext uri="{FF2B5EF4-FFF2-40B4-BE49-F238E27FC236}">
              <a16:creationId xmlns:a16="http://schemas.microsoft.com/office/drawing/2014/main" id="{973108A5-15E9-4FE4-B88F-283BFDF024CE}"/>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34" name="Text Box 2">
          <a:extLst>
            <a:ext uri="{FF2B5EF4-FFF2-40B4-BE49-F238E27FC236}">
              <a16:creationId xmlns:a16="http://schemas.microsoft.com/office/drawing/2014/main" id="{E80752E4-594F-40B3-8886-03C6F9455B2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35" name="Text Box 2">
          <a:extLst>
            <a:ext uri="{FF2B5EF4-FFF2-40B4-BE49-F238E27FC236}">
              <a16:creationId xmlns:a16="http://schemas.microsoft.com/office/drawing/2014/main" id="{CEF82337-9FC2-4F1C-BEEF-51C8FEACB8E0}"/>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364</xdr:row>
      <xdr:rowOff>0</xdr:rowOff>
    </xdr:from>
    <xdr:ext cx="104775" cy="178327"/>
    <xdr:sp macro="" textlink="">
      <xdr:nvSpPr>
        <xdr:cNvPr id="1036" name="Text Box 2">
          <a:extLst>
            <a:ext uri="{FF2B5EF4-FFF2-40B4-BE49-F238E27FC236}">
              <a16:creationId xmlns:a16="http://schemas.microsoft.com/office/drawing/2014/main" id="{3F4C9893-581F-4117-968D-FE1FFFF0F093}"/>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37" name="Text Box 3">
          <a:extLst>
            <a:ext uri="{FF2B5EF4-FFF2-40B4-BE49-F238E27FC236}">
              <a16:creationId xmlns:a16="http://schemas.microsoft.com/office/drawing/2014/main" id="{2785B71A-2B3F-4538-A89F-7F1A965FB3FD}"/>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38" name="Text Box 3">
          <a:extLst>
            <a:ext uri="{FF2B5EF4-FFF2-40B4-BE49-F238E27FC236}">
              <a16:creationId xmlns:a16="http://schemas.microsoft.com/office/drawing/2014/main" id="{22CF66FA-39A1-4EBF-AD1D-4D47DDC8C1AF}"/>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39" name="Text Box 2">
          <a:extLst>
            <a:ext uri="{FF2B5EF4-FFF2-40B4-BE49-F238E27FC236}">
              <a16:creationId xmlns:a16="http://schemas.microsoft.com/office/drawing/2014/main" id="{4EEE89B2-CE92-4B7D-A9DF-7532E0D09F6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0" name="Text Box 2">
          <a:extLst>
            <a:ext uri="{FF2B5EF4-FFF2-40B4-BE49-F238E27FC236}">
              <a16:creationId xmlns:a16="http://schemas.microsoft.com/office/drawing/2014/main" id="{0764D462-A5EC-4FAC-AFD1-803B5F8F20C5}"/>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1" name="Text Box 3">
          <a:extLst>
            <a:ext uri="{FF2B5EF4-FFF2-40B4-BE49-F238E27FC236}">
              <a16:creationId xmlns:a16="http://schemas.microsoft.com/office/drawing/2014/main" id="{321F93BC-9022-48D3-AAE0-BDE767B116C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2" name="Text Box 2">
          <a:extLst>
            <a:ext uri="{FF2B5EF4-FFF2-40B4-BE49-F238E27FC236}">
              <a16:creationId xmlns:a16="http://schemas.microsoft.com/office/drawing/2014/main" id="{0912164F-B291-4169-AEDD-D7DD87BF8732}"/>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3" name="Text Box 3">
          <a:extLst>
            <a:ext uri="{FF2B5EF4-FFF2-40B4-BE49-F238E27FC236}">
              <a16:creationId xmlns:a16="http://schemas.microsoft.com/office/drawing/2014/main" id="{418B6401-27C3-467F-B2F6-836347F0A7B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4" name="Text Box 2">
          <a:extLst>
            <a:ext uri="{FF2B5EF4-FFF2-40B4-BE49-F238E27FC236}">
              <a16:creationId xmlns:a16="http://schemas.microsoft.com/office/drawing/2014/main" id="{68BCA0FB-544D-458F-835D-9B498661ACFD}"/>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5" name="Text Box 3">
          <a:extLst>
            <a:ext uri="{FF2B5EF4-FFF2-40B4-BE49-F238E27FC236}">
              <a16:creationId xmlns:a16="http://schemas.microsoft.com/office/drawing/2014/main" id="{18C31148-9327-4ADB-A832-19BF2CD214D4}"/>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46" name="Text Box 2">
          <a:extLst>
            <a:ext uri="{FF2B5EF4-FFF2-40B4-BE49-F238E27FC236}">
              <a16:creationId xmlns:a16="http://schemas.microsoft.com/office/drawing/2014/main" id="{E95F7EFD-040F-4674-AA40-45A0DC0C2CD4}"/>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47" name="Text Box 3">
          <a:extLst>
            <a:ext uri="{FF2B5EF4-FFF2-40B4-BE49-F238E27FC236}">
              <a16:creationId xmlns:a16="http://schemas.microsoft.com/office/drawing/2014/main" id="{236BBA9F-8218-4881-8840-0B41C5FAD60E}"/>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8" name="Text Box 2">
          <a:extLst>
            <a:ext uri="{FF2B5EF4-FFF2-40B4-BE49-F238E27FC236}">
              <a16:creationId xmlns:a16="http://schemas.microsoft.com/office/drawing/2014/main" id="{7FA6B5EB-2818-4135-BC87-23E31FAB024D}"/>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49" name="Text Box 2">
          <a:extLst>
            <a:ext uri="{FF2B5EF4-FFF2-40B4-BE49-F238E27FC236}">
              <a16:creationId xmlns:a16="http://schemas.microsoft.com/office/drawing/2014/main" id="{A0358184-890C-4FEC-A4BC-069D4520EBA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0" name="Text Box 3">
          <a:extLst>
            <a:ext uri="{FF2B5EF4-FFF2-40B4-BE49-F238E27FC236}">
              <a16:creationId xmlns:a16="http://schemas.microsoft.com/office/drawing/2014/main" id="{71EF819E-5B07-45F8-BE1D-2B3C8FE5940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1" name="Text Box 2">
          <a:extLst>
            <a:ext uri="{FF2B5EF4-FFF2-40B4-BE49-F238E27FC236}">
              <a16:creationId xmlns:a16="http://schemas.microsoft.com/office/drawing/2014/main" id="{BEF7EAA9-3CA3-426C-ACE7-5E9C6569AA4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2" name="Text Box 3">
          <a:extLst>
            <a:ext uri="{FF2B5EF4-FFF2-40B4-BE49-F238E27FC236}">
              <a16:creationId xmlns:a16="http://schemas.microsoft.com/office/drawing/2014/main" id="{F520B3D9-A071-42BE-8E32-6953866D812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3" name="Text Box 2">
          <a:extLst>
            <a:ext uri="{FF2B5EF4-FFF2-40B4-BE49-F238E27FC236}">
              <a16:creationId xmlns:a16="http://schemas.microsoft.com/office/drawing/2014/main" id="{90459EEF-65EF-4834-8318-4696BB6D5FF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4" name="Text Box 3">
          <a:extLst>
            <a:ext uri="{FF2B5EF4-FFF2-40B4-BE49-F238E27FC236}">
              <a16:creationId xmlns:a16="http://schemas.microsoft.com/office/drawing/2014/main" id="{9D98ECB0-C619-434E-AAE5-F21A2A94F8A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5" name="Text Box 2">
          <a:extLst>
            <a:ext uri="{FF2B5EF4-FFF2-40B4-BE49-F238E27FC236}">
              <a16:creationId xmlns:a16="http://schemas.microsoft.com/office/drawing/2014/main" id="{D91AAACF-7D53-4F94-8EB1-1340A95B238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6" name="Text Box 3">
          <a:extLst>
            <a:ext uri="{FF2B5EF4-FFF2-40B4-BE49-F238E27FC236}">
              <a16:creationId xmlns:a16="http://schemas.microsoft.com/office/drawing/2014/main" id="{FAB21AAE-9952-44FC-9731-DC9E94ADE28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7" name="Text Box 2">
          <a:extLst>
            <a:ext uri="{FF2B5EF4-FFF2-40B4-BE49-F238E27FC236}">
              <a16:creationId xmlns:a16="http://schemas.microsoft.com/office/drawing/2014/main" id="{CF2A372D-5D7D-47ED-AB87-0D500689DBAA}"/>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8" name="Text Box 3">
          <a:extLst>
            <a:ext uri="{FF2B5EF4-FFF2-40B4-BE49-F238E27FC236}">
              <a16:creationId xmlns:a16="http://schemas.microsoft.com/office/drawing/2014/main" id="{08699F53-1D11-43FF-BD7E-B2491FE8703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59" name="Text Box 2">
          <a:extLst>
            <a:ext uri="{FF2B5EF4-FFF2-40B4-BE49-F238E27FC236}">
              <a16:creationId xmlns:a16="http://schemas.microsoft.com/office/drawing/2014/main" id="{92144736-7CC1-4A4A-954B-01DD050B7A1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0" name="Text Box 3">
          <a:extLst>
            <a:ext uri="{FF2B5EF4-FFF2-40B4-BE49-F238E27FC236}">
              <a16:creationId xmlns:a16="http://schemas.microsoft.com/office/drawing/2014/main" id="{A452C9B1-20B5-4D2A-8F22-2BFE67A419C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61" name="Text Box 2">
          <a:extLst>
            <a:ext uri="{FF2B5EF4-FFF2-40B4-BE49-F238E27FC236}">
              <a16:creationId xmlns:a16="http://schemas.microsoft.com/office/drawing/2014/main" id="{37A06F4A-6545-4078-BB15-1EA3A87CB637}"/>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2" name="Text Box 3">
          <a:extLst>
            <a:ext uri="{FF2B5EF4-FFF2-40B4-BE49-F238E27FC236}">
              <a16:creationId xmlns:a16="http://schemas.microsoft.com/office/drawing/2014/main" id="{B69AEBDF-6D31-48E9-BFB9-AD1E0E757B80}"/>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3" name="Text Box 3">
          <a:extLst>
            <a:ext uri="{FF2B5EF4-FFF2-40B4-BE49-F238E27FC236}">
              <a16:creationId xmlns:a16="http://schemas.microsoft.com/office/drawing/2014/main" id="{DC63BB2A-4D9A-4831-ABB2-9DF7FA1E43EC}"/>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4" name="Text Box 2">
          <a:extLst>
            <a:ext uri="{FF2B5EF4-FFF2-40B4-BE49-F238E27FC236}">
              <a16:creationId xmlns:a16="http://schemas.microsoft.com/office/drawing/2014/main" id="{67E0D6E7-BD91-4522-AC25-844A36FED048}"/>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5" name="Text Box 2">
          <a:extLst>
            <a:ext uri="{FF2B5EF4-FFF2-40B4-BE49-F238E27FC236}">
              <a16:creationId xmlns:a16="http://schemas.microsoft.com/office/drawing/2014/main" id="{7B5AE5B4-CF70-4234-A9D4-2ED077DD4298}"/>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6" name="Text Box 3">
          <a:extLst>
            <a:ext uri="{FF2B5EF4-FFF2-40B4-BE49-F238E27FC236}">
              <a16:creationId xmlns:a16="http://schemas.microsoft.com/office/drawing/2014/main" id="{728E43F5-E708-4DF9-BBDC-3F995F92F892}"/>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7" name="Text Box 2">
          <a:extLst>
            <a:ext uri="{FF2B5EF4-FFF2-40B4-BE49-F238E27FC236}">
              <a16:creationId xmlns:a16="http://schemas.microsoft.com/office/drawing/2014/main" id="{659E5FEB-721D-48F2-9DE3-3B3A2055191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8" name="Text Box 3">
          <a:extLst>
            <a:ext uri="{FF2B5EF4-FFF2-40B4-BE49-F238E27FC236}">
              <a16:creationId xmlns:a16="http://schemas.microsoft.com/office/drawing/2014/main" id="{EC6D9FB8-375F-4903-A50C-E228CFCC2F1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69" name="Text Box 3">
          <a:extLst>
            <a:ext uri="{FF2B5EF4-FFF2-40B4-BE49-F238E27FC236}">
              <a16:creationId xmlns:a16="http://schemas.microsoft.com/office/drawing/2014/main" id="{432CDF53-629A-4E21-960F-A25D48F5085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0" name="Text Box 2">
          <a:extLst>
            <a:ext uri="{FF2B5EF4-FFF2-40B4-BE49-F238E27FC236}">
              <a16:creationId xmlns:a16="http://schemas.microsoft.com/office/drawing/2014/main" id="{A92C654B-7B26-4699-B923-7FBDE7E7DE0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1" name="Text Box 2">
          <a:extLst>
            <a:ext uri="{FF2B5EF4-FFF2-40B4-BE49-F238E27FC236}">
              <a16:creationId xmlns:a16="http://schemas.microsoft.com/office/drawing/2014/main" id="{F18D4862-7512-4761-81E7-59740031D95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2" name="Text Box 3">
          <a:extLst>
            <a:ext uri="{FF2B5EF4-FFF2-40B4-BE49-F238E27FC236}">
              <a16:creationId xmlns:a16="http://schemas.microsoft.com/office/drawing/2014/main" id="{BD55DD3E-B820-4581-87EC-85B4DB01F46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3" name="Text Box 2">
          <a:extLst>
            <a:ext uri="{FF2B5EF4-FFF2-40B4-BE49-F238E27FC236}">
              <a16:creationId xmlns:a16="http://schemas.microsoft.com/office/drawing/2014/main" id="{9104728E-4371-4C71-8DAC-45FE3613750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4" name="Text Box 3">
          <a:extLst>
            <a:ext uri="{FF2B5EF4-FFF2-40B4-BE49-F238E27FC236}">
              <a16:creationId xmlns:a16="http://schemas.microsoft.com/office/drawing/2014/main" id="{42C54831-C211-4BA5-BFCC-5B411AD95BA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5" name="Text Box 2">
          <a:extLst>
            <a:ext uri="{FF2B5EF4-FFF2-40B4-BE49-F238E27FC236}">
              <a16:creationId xmlns:a16="http://schemas.microsoft.com/office/drawing/2014/main" id="{CAC780F2-B0A0-4205-8DC6-57709E20B0D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6" name="Text Box 3">
          <a:extLst>
            <a:ext uri="{FF2B5EF4-FFF2-40B4-BE49-F238E27FC236}">
              <a16:creationId xmlns:a16="http://schemas.microsoft.com/office/drawing/2014/main" id="{5F0E3128-117D-4A16-B03D-C58DFC31F35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77" name="Text Box 2">
          <a:extLst>
            <a:ext uri="{FF2B5EF4-FFF2-40B4-BE49-F238E27FC236}">
              <a16:creationId xmlns:a16="http://schemas.microsoft.com/office/drawing/2014/main" id="{48F6D43E-FC0F-466D-9867-E7AB779FFC66}"/>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78" name="Text Box 3">
          <a:extLst>
            <a:ext uri="{FF2B5EF4-FFF2-40B4-BE49-F238E27FC236}">
              <a16:creationId xmlns:a16="http://schemas.microsoft.com/office/drawing/2014/main" id="{3BD37CDD-4F10-4BB3-8BC4-CA51963F33BC}"/>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79" name="Text Box 2">
          <a:extLst>
            <a:ext uri="{FF2B5EF4-FFF2-40B4-BE49-F238E27FC236}">
              <a16:creationId xmlns:a16="http://schemas.microsoft.com/office/drawing/2014/main" id="{A58060E2-8326-4BC7-8B26-9E1B0D8272B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80" name="Text Box 2">
          <a:extLst>
            <a:ext uri="{FF2B5EF4-FFF2-40B4-BE49-F238E27FC236}">
              <a16:creationId xmlns:a16="http://schemas.microsoft.com/office/drawing/2014/main" id="{18E0C6CB-F0D2-4B3D-8106-4A10770F2BDB}"/>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1" name="Text Box 2">
          <a:extLst>
            <a:ext uri="{FF2B5EF4-FFF2-40B4-BE49-F238E27FC236}">
              <a16:creationId xmlns:a16="http://schemas.microsoft.com/office/drawing/2014/main" id="{5BDE17EB-D2C4-4BCD-ADBF-F71021378209}"/>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2" name="Text Box 3">
          <a:extLst>
            <a:ext uri="{FF2B5EF4-FFF2-40B4-BE49-F238E27FC236}">
              <a16:creationId xmlns:a16="http://schemas.microsoft.com/office/drawing/2014/main" id="{6D95BD1F-2F53-4730-A772-509B2906CF1A}"/>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3" name="Text Box 3">
          <a:extLst>
            <a:ext uri="{FF2B5EF4-FFF2-40B4-BE49-F238E27FC236}">
              <a16:creationId xmlns:a16="http://schemas.microsoft.com/office/drawing/2014/main" id="{476EA99E-8126-4C60-9E1A-D066BDCA4618}"/>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4" name="Text Box 2">
          <a:extLst>
            <a:ext uri="{FF2B5EF4-FFF2-40B4-BE49-F238E27FC236}">
              <a16:creationId xmlns:a16="http://schemas.microsoft.com/office/drawing/2014/main" id="{55148D29-FF39-4445-8B7F-39D69E13AA7C}"/>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5" name="Text Box 2">
          <a:extLst>
            <a:ext uri="{FF2B5EF4-FFF2-40B4-BE49-F238E27FC236}">
              <a16:creationId xmlns:a16="http://schemas.microsoft.com/office/drawing/2014/main" id="{8EFE2A2A-386B-46B1-9B18-7ADD431937D4}"/>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6" name="Text Box 3">
          <a:extLst>
            <a:ext uri="{FF2B5EF4-FFF2-40B4-BE49-F238E27FC236}">
              <a16:creationId xmlns:a16="http://schemas.microsoft.com/office/drawing/2014/main" id="{8016AEEC-F248-46F7-9B8B-35B292F7878D}"/>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7" name="Text Box 2">
          <a:extLst>
            <a:ext uri="{FF2B5EF4-FFF2-40B4-BE49-F238E27FC236}">
              <a16:creationId xmlns:a16="http://schemas.microsoft.com/office/drawing/2014/main" id="{01D44DAC-DC96-4EF6-BE8A-6BE617C115A2}"/>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8" name="Text Box 3">
          <a:extLst>
            <a:ext uri="{FF2B5EF4-FFF2-40B4-BE49-F238E27FC236}">
              <a16:creationId xmlns:a16="http://schemas.microsoft.com/office/drawing/2014/main" id="{CB60F2F0-3757-46E3-B934-8AE99E124AF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89" name="Text Box 2">
          <a:extLst>
            <a:ext uri="{FF2B5EF4-FFF2-40B4-BE49-F238E27FC236}">
              <a16:creationId xmlns:a16="http://schemas.microsoft.com/office/drawing/2014/main" id="{9BEDD773-5241-4A2A-873F-963ED0E25B70}"/>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0" name="Text Box 3">
          <a:extLst>
            <a:ext uri="{FF2B5EF4-FFF2-40B4-BE49-F238E27FC236}">
              <a16:creationId xmlns:a16="http://schemas.microsoft.com/office/drawing/2014/main" id="{A85C1EFE-54CB-4237-A7ED-63276FA9239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91" name="Text Box 2">
          <a:extLst>
            <a:ext uri="{FF2B5EF4-FFF2-40B4-BE49-F238E27FC236}">
              <a16:creationId xmlns:a16="http://schemas.microsoft.com/office/drawing/2014/main" id="{4D52C81B-EBA5-49F5-A1D3-3B95A2016084}"/>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092" name="Text Box 3">
          <a:extLst>
            <a:ext uri="{FF2B5EF4-FFF2-40B4-BE49-F238E27FC236}">
              <a16:creationId xmlns:a16="http://schemas.microsoft.com/office/drawing/2014/main" id="{67CA3C2F-80C7-4BB4-A056-B6A0980015CF}"/>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3" name="Text Box 2">
          <a:extLst>
            <a:ext uri="{FF2B5EF4-FFF2-40B4-BE49-F238E27FC236}">
              <a16:creationId xmlns:a16="http://schemas.microsoft.com/office/drawing/2014/main" id="{B76C2B14-E69B-4205-9E5A-3228E6277839}"/>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4" name="Text Box 2">
          <a:extLst>
            <a:ext uri="{FF2B5EF4-FFF2-40B4-BE49-F238E27FC236}">
              <a16:creationId xmlns:a16="http://schemas.microsoft.com/office/drawing/2014/main" id="{B38DA894-CEFA-496B-9F9C-C7B05A3E15A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5" name="Text Box 3">
          <a:extLst>
            <a:ext uri="{FF2B5EF4-FFF2-40B4-BE49-F238E27FC236}">
              <a16:creationId xmlns:a16="http://schemas.microsoft.com/office/drawing/2014/main" id="{F5611DEC-9003-4A1D-A45A-FD4DB06DA95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6" name="Text Box 2">
          <a:extLst>
            <a:ext uri="{FF2B5EF4-FFF2-40B4-BE49-F238E27FC236}">
              <a16:creationId xmlns:a16="http://schemas.microsoft.com/office/drawing/2014/main" id="{EF2804CC-C801-476D-B4EF-EA7AD211088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7" name="Text Box 3">
          <a:extLst>
            <a:ext uri="{FF2B5EF4-FFF2-40B4-BE49-F238E27FC236}">
              <a16:creationId xmlns:a16="http://schemas.microsoft.com/office/drawing/2014/main" id="{9865D18C-1871-40DC-A4BB-97DCEC6748E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8" name="Text Box 2">
          <a:extLst>
            <a:ext uri="{FF2B5EF4-FFF2-40B4-BE49-F238E27FC236}">
              <a16:creationId xmlns:a16="http://schemas.microsoft.com/office/drawing/2014/main" id="{C57718A4-C908-4F34-8922-224426ED12C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099" name="Text Box 3">
          <a:extLst>
            <a:ext uri="{FF2B5EF4-FFF2-40B4-BE49-F238E27FC236}">
              <a16:creationId xmlns:a16="http://schemas.microsoft.com/office/drawing/2014/main" id="{A97E3E34-CA79-4C25-B732-6792A89ED1D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0" name="Text Box 2">
          <a:extLst>
            <a:ext uri="{FF2B5EF4-FFF2-40B4-BE49-F238E27FC236}">
              <a16:creationId xmlns:a16="http://schemas.microsoft.com/office/drawing/2014/main" id="{E59CF34E-50A1-495D-A384-17E691DC5F4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1" name="Text Box 3">
          <a:extLst>
            <a:ext uri="{FF2B5EF4-FFF2-40B4-BE49-F238E27FC236}">
              <a16:creationId xmlns:a16="http://schemas.microsoft.com/office/drawing/2014/main" id="{B77456B7-570F-4624-88DE-1534D86F340A}"/>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2" name="Text Box 2">
          <a:extLst>
            <a:ext uri="{FF2B5EF4-FFF2-40B4-BE49-F238E27FC236}">
              <a16:creationId xmlns:a16="http://schemas.microsoft.com/office/drawing/2014/main" id="{1A636F96-B40D-4555-B1C2-8AC83DB4878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3" name="Text Box 3">
          <a:extLst>
            <a:ext uri="{FF2B5EF4-FFF2-40B4-BE49-F238E27FC236}">
              <a16:creationId xmlns:a16="http://schemas.microsoft.com/office/drawing/2014/main" id="{50DEAFBA-71C8-46E6-8BA2-8FEE1403D94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4" name="Text Box 2">
          <a:extLst>
            <a:ext uri="{FF2B5EF4-FFF2-40B4-BE49-F238E27FC236}">
              <a16:creationId xmlns:a16="http://schemas.microsoft.com/office/drawing/2014/main" id="{E8B1DB53-0A32-4124-8632-EBB05DE0D9E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5" name="Text Box 3">
          <a:extLst>
            <a:ext uri="{FF2B5EF4-FFF2-40B4-BE49-F238E27FC236}">
              <a16:creationId xmlns:a16="http://schemas.microsoft.com/office/drawing/2014/main" id="{60C8377E-4E53-4501-B482-C22CB7AC0661}"/>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06" name="Text Box 2">
          <a:extLst>
            <a:ext uri="{FF2B5EF4-FFF2-40B4-BE49-F238E27FC236}">
              <a16:creationId xmlns:a16="http://schemas.microsoft.com/office/drawing/2014/main" id="{1A55ABE0-28CC-4F8C-8E42-779CC9CB787E}"/>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7" name="Text Box 3">
          <a:extLst>
            <a:ext uri="{FF2B5EF4-FFF2-40B4-BE49-F238E27FC236}">
              <a16:creationId xmlns:a16="http://schemas.microsoft.com/office/drawing/2014/main" id="{6ED511CB-4FD7-4720-BDD6-E9F4582E25D1}"/>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8" name="Text Box 3">
          <a:extLst>
            <a:ext uri="{FF2B5EF4-FFF2-40B4-BE49-F238E27FC236}">
              <a16:creationId xmlns:a16="http://schemas.microsoft.com/office/drawing/2014/main" id="{87F9DBB4-D48D-4DFA-A10F-976959E3334B}"/>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09" name="Text Box 2">
          <a:extLst>
            <a:ext uri="{FF2B5EF4-FFF2-40B4-BE49-F238E27FC236}">
              <a16:creationId xmlns:a16="http://schemas.microsoft.com/office/drawing/2014/main" id="{FD3B89BC-C9A3-43A1-8F91-85E50C4F70FC}"/>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0" name="Text Box 2">
          <a:extLst>
            <a:ext uri="{FF2B5EF4-FFF2-40B4-BE49-F238E27FC236}">
              <a16:creationId xmlns:a16="http://schemas.microsoft.com/office/drawing/2014/main" id="{A2E5B577-8B9B-40AB-B573-4BB86E9F69B4}"/>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1" name="Text Box 3">
          <a:extLst>
            <a:ext uri="{FF2B5EF4-FFF2-40B4-BE49-F238E27FC236}">
              <a16:creationId xmlns:a16="http://schemas.microsoft.com/office/drawing/2014/main" id="{CDB422BA-7E30-4FC6-8AB1-5C6561479635}"/>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2" name="Text Box 2">
          <a:extLst>
            <a:ext uri="{FF2B5EF4-FFF2-40B4-BE49-F238E27FC236}">
              <a16:creationId xmlns:a16="http://schemas.microsoft.com/office/drawing/2014/main" id="{37EF225F-CAF7-4DA4-A773-B3974FBC741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3" name="Text Box 3">
          <a:extLst>
            <a:ext uri="{FF2B5EF4-FFF2-40B4-BE49-F238E27FC236}">
              <a16:creationId xmlns:a16="http://schemas.microsoft.com/office/drawing/2014/main" id="{A454E128-B8AC-49CE-B967-ABDC3761372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4" name="Text Box 3">
          <a:extLst>
            <a:ext uri="{FF2B5EF4-FFF2-40B4-BE49-F238E27FC236}">
              <a16:creationId xmlns:a16="http://schemas.microsoft.com/office/drawing/2014/main" id="{A265B1F1-010C-4CF3-AC30-294C691A07E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5" name="Text Box 2">
          <a:extLst>
            <a:ext uri="{FF2B5EF4-FFF2-40B4-BE49-F238E27FC236}">
              <a16:creationId xmlns:a16="http://schemas.microsoft.com/office/drawing/2014/main" id="{05579E53-22C0-4AEA-940D-34B7A50E8C3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6" name="Text Box 2">
          <a:extLst>
            <a:ext uri="{FF2B5EF4-FFF2-40B4-BE49-F238E27FC236}">
              <a16:creationId xmlns:a16="http://schemas.microsoft.com/office/drawing/2014/main" id="{416ABCE4-F24E-468F-8156-B1AC67543EF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7" name="Text Box 3">
          <a:extLst>
            <a:ext uri="{FF2B5EF4-FFF2-40B4-BE49-F238E27FC236}">
              <a16:creationId xmlns:a16="http://schemas.microsoft.com/office/drawing/2014/main" id="{2BA88301-6BCD-4866-BB8F-50FB03AA704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8" name="Text Box 2">
          <a:extLst>
            <a:ext uri="{FF2B5EF4-FFF2-40B4-BE49-F238E27FC236}">
              <a16:creationId xmlns:a16="http://schemas.microsoft.com/office/drawing/2014/main" id="{854BC209-7D84-4020-A087-5D92DBFF444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19" name="Text Box 3">
          <a:extLst>
            <a:ext uri="{FF2B5EF4-FFF2-40B4-BE49-F238E27FC236}">
              <a16:creationId xmlns:a16="http://schemas.microsoft.com/office/drawing/2014/main" id="{EB42E47F-9C74-4A7A-8D19-92FA2E6056C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0" name="Text Box 2">
          <a:extLst>
            <a:ext uri="{FF2B5EF4-FFF2-40B4-BE49-F238E27FC236}">
              <a16:creationId xmlns:a16="http://schemas.microsoft.com/office/drawing/2014/main" id="{EB88CFE6-07FE-443D-9C8B-7D3F6D77F33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1" name="Text Box 3">
          <a:extLst>
            <a:ext uri="{FF2B5EF4-FFF2-40B4-BE49-F238E27FC236}">
              <a16:creationId xmlns:a16="http://schemas.microsoft.com/office/drawing/2014/main" id="{5E1A8CB2-5C77-485C-9F1A-EB7679AEF656}"/>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22" name="Text Box 2">
          <a:extLst>
            <a:ext uri="{FF2B5EF4-FFF2-40B4-BE49-F238E27FC236}">
              <a16:creationId xmlns:a16="http://schemas.microsoft.com/office/drawing/2014/main" id="{8874522C-CEEC-468B-AFEB-B7192E279CC2}"/>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23" name="Text Box 3">
          <a:extLst>
            <a:ext uri="{FF2B5EF4-FFF2-40B4-BE49-F238E27FC236}">
              <a16:creationId xmlns:a16="http://schemas.microsoft.com/office/drawing/2014/main" id="{E705BC3D-D43D-44BD-B813-27F6DA1523FF}"/>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4" name="Text Box 2">
          <a:extLst>
            <a:ext uri="{FF2B5EF4-FFF2-40B4-BE49-F238E27FC236}">
              <a16:creationId xmlns:a16="http://schemas.microsoft.com/office/drawing/2014/main" id="{9ED30744-A44C-48AA-B66D-47720ACE4E8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25" name="Text Box 2">
          <a:extLst>
            <a:ext uri="{FF2B5EF4-FFF2-40B4-BE49-F238E27FC236}">
              <a16:creationId xmlns:a16="http://schemas.microsoft.com/office/drawing/2014/main" id="{F6C22234-D364-4F9C-BBE8-A1FCE4AFF3E3}"/>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6" name="Text Box 2">
          <a:extLst>
            <a:ext uri="{FF2B5EF4-FFF2-40B4-BE49-F238E27FC236}">
              <a16:creationId xmlns:a16="http://schemas.microsoft.com/office/drawing/2014/main" id="{D8645EA3-FFE2-4B8C-847A-126684749487}"/>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7" name="Text Box 3">
          <a:extLst>
            <a:ext uri="{FF2B5EF4-FFF2-40B4-BE49-F238E27FC236}">
              <a16:creationId xmlns:a16="http://schemas.microsoft.com/office/drawing/2014/main" id="{38C44BD8-8046-4DB6-ABAC-422D9FD66631}"/>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8" name="Text Box 3">
          <a:extLst>
            <a:ext uri="{FF2B5EF4-FFF2-40B4-BE49-F238E27FC236}">
              <a16:creationId xmlns:a16="http://schemas.microsoft.com/office/drawing/2014/main" id="{F3FD881F-C6A5-49E3-BE36-829BF4711359}"/>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29" name="Text Box 2">
          <a:extLst>
            <a:ext uri="{FF2B5EF4-FFF2-40B4-BE49-F238E27FC236}">
              <a16:creationId xmlns:a16="http://schemas.microsoft.com/office/drawing/2014/main" id="{97509960-4334-4CBA-9D95-8788D917EE7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0" name="Text Box 2">
          <a:extLst>
            <a:ext uri="{FF2B5EF4-FFF2-40B4-BE49-F238E27FC236}">
              <a16:creationId xmlns:a16="http://schemas.microsoft.com/office/drawing/2014/main" id="{A671CB7B-C40D-4FA9-B187-35D8333C9A1D}"/>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1" name="Text Box 3">
          <a:extLst>
            <a:ext uri="{FF2B5EF4-FFF2-40B4-BE49-F238E27FC236}">
              <a16:creationId xmlns:a16="http://schemas.microsoft.com/office/drawing/2014/main" id="{DF13C0DB-EA85-40B4-AB5B-57992313623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2" name="Text Box 2">
          <a:extLst>
            <a:ext uri="{FF2B5EF4-FFF2-40B4-BE49-F238E27FC236}">
              <a16:creationId xmlns:a16="http://schemas.microsoft.com/office/drawing/2014/main" id="{0EE49F85-EB35-4982-855D-29E253F91E3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3" name="Text Box 3">
          <a:extLst>
            <a:ext uri="{FF2B5EF4-FFF2-40B4-BE49-F238E27FC236}">
              <a16:creationId xmlns:a16="http://schemas.microsoft.com/office/drawing/2014/main" id="{678D2F0C-1895-45A7-81E3-B3C18306DFFA}"/>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4" name="Text Box 2">
          <a:extLst>
            <a:ext uri="{FF2B5EF4-FFF2-40B4-BE49-F238E27FC236}">
              <a16:creationId xmlns:a16="http://schemas.microsoft.com/office/drawing/2014/main" id="{89EB584E-4162-4D02-971D-0E5C4C89A2A7}"/>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5" name="Text Box 3">
          <a:extLst>
            <a:ext uri="{FF2B5EF4-FFF2-40B4-BE49-F238E27FC236}">
              <a16:creationId xmlns:a16="http://schemas.microsoft.com/office/drawing/2014/main" id="{5ED3DA79-D157-4B5D-9785-DCCDF18B6D02}"/>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36" name="Text Box 2">
          <a:extLst>
            <a:ext uri="{FF2B5EF4-FFF2-40B4-BE49-F238E27FC236}">
              <a16:creationId xmlns:a16="http://schemas.microsoft.com/office/drawing/2014/main" id="{D0C46338-4D1A-4535-B767-9EA56FBA5AC5}"/>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37" name="Text Box 3">
          <a:extLst>
            <a:ext uri="{FF2B5EF4-FFF2-40B4-BE49-F238E27FC236}">
              <a16:creationId xmlns:a16="http://schemas.microsoft.com/office/drawing/2014/main" id="{295B2E7E-CC20-4A31-87AB-EB082C1E1F08}"/>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8" name="Text Box 2">
          <a:extLst>
            <a:ext uri="{FF2B5EF4-FFF2-40B4-BE49-F238E27FC236}">
              <a16:creationId xmlns:a16="http://schemas.microsoft.com/office/drawing/2014/main" id="{80937E67-3058-4B63-BACF-14182315ECEB}"/>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39" name="Text Box 2">
          <a:extLst>
            <a:ext uri="{FF2B5EF4-FFF2-40B4-BE49-F238E27FC236}">
              <a16:creationId xmlns:a16="http://schemas.microsoft.com/office/drawing/2014/main" id="{77EED4B7-96B3-4B01-B433-1EA2B18040C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0" name="Text Box 3">
          <a:extLst>
            <a:ext uri="{FF2B5EF4-FFF2-40B4-BE49-F238E27FC236}">
              <a16:creationId xmlns:a16="http://schemas.microsoft.com/office/drawing/2014/main" id="{228953BD-875A-409C-A61A-51F4FCCF16D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1" name="Text Box 2">
          <a:extLst>
            <a:ext uri="{FF2B5EF4-FFF2-40B4-BE49-F238E27FC236}">
              <a16:creationId xmlns:a16="http://schemas.microsoft.com/office/drawing/2014/main" id="{A58C9902-4711-4A5C-A555-E15E488B900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2" name="Text Box 3">
          <a:extLst>
            <a:ext uri="{FF2B5EF4-FFF2-40B4-BE49-F238E27FC236}">
              <a16:creationId xmlns:a16="http://schemas.microsoft.com/office/drawing/2014/main" id="{79681E91-233B-4651-952A-BBA461BFEA5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3" name="Text Box 2">
          <a:extLst>
            <a:ext uri="{FF2B5EF4-FFF2-40B4-BE49-F238E27FC236}">
              <a16:creationId xmlns:a16="http://schemas.microsoft.com/office/drawing/2014/main" id="{E2FC6D38-C21A-46F4-B910-A26E03074DED}"/>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4" name="Text Box 3">
          <a:extLst>
            <a:ext uri="{FF2B5EF4-FFF2-40B4-BE49-F238E27FC236}">
              <a16:creationId xmlns:a16="http://schemas.microsoft.com/office/drawing/2014/main" id="{D8CD04F1-619F-49CC-8E4B-4D1CDA802D0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5" name="Text Box 2">
          <a:extLst>
            <a:ext uri="{FF2B5EF4-FFF2-40B4-BE49-F238E27FC236}">
              <a16:creationId xmlns:a16="http://schemas.microsoft.com/office/drawing/2014/main" id="{4B47A7A1-032A-478E-9D7E-22C0322CA6B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6" name="Text Box 3">
          <a:extLst>
            <a:ext uri="{FF2B5EF4-FFF2-40B4-BE49-F238E27FC236}">
              <a16:creationId xmlns:a16="http://schemas.microsoft.com/office/drawing/2014/main" id="{3D324C14-6772-4122-9A55-7823B6386DF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7" name="Text Box 2">
          <a:extLst>
            <a:ext uri="{FF2B5EF4-FFF2-40B4-BE49-F238E27FC236}">
              <a16:creationId xmlns:a16="http://schemas.microsoft.com/office/drawing/2014/main" id="{A7B8E32B-7CE5-49F6-9A1E-819E6C5093A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8" name="Text Box 3">
          <a:extLst>
            <a:ext uri="{FF2B5EF4-FFF2-40B4-BE49-F238E27FC236}">
              <a16:creationId xmlns:a16="http://schemas.microsoft.com/office/drawing/2014/main" id="{FA85BDD1-9366-4E1C-AA9B-6735BC71627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49" name="Text Box 2">
          <a:extLst>
            <a:ext uri="{FF2B5EF4-FFF2-40B4-BE49-F238E27FC236}">
              <a16:creationId xmlns:a16="http://schemas.microsoft.com/office/drawing/2014/main" id="{5C7B076E-4F15-4B3D-8AA0-1B683349A02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0" name="Text Box 3">
          <a:extLst>
            <a:ext uri="{FF2B5EF4-FFF2-40B4-BE49-F238E27FC236}">
              <a16:creationId xmlns:a16="http://schemas.microsoft.com/office/drawing/2014/main" id="{75FB3FD8-3BAB-4BBC-BFFA-477CCC2A413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51" name="Text Box 2">
          <a:extLst>
            <a:ext uri="{FF2B5EF4-FFF2-40B4-BE49-F238E27FC236}">
              <a16:creationId xmlns:a16="http://schemas.microsoft.com/office/drawing/2014/main" id="{5821BC11-2023-46A1-943E-05C3D9775E24}"/>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2" name="Text Box 3">
          <a:extLst>
            <a:ext uri="{FF2B5EF4-FFF2-40B4-BE49-F238E27FC236}">
              <a16:creationId xmlns:a16="http://schemas.microsoft.com/office/drawing/2014/main" id="{ED8CEFF7-1E92-409E-AE1E-22F321650645}"/>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3" name="Text Box 3">
          <a:extLst>
            <a:ext uri="{FF2B5EF4-FFF2-40B4-BE49-F238E27FC236}">
              <a16:creationId xmlns:a16="http://schemas.microsoft.com/office/drawing/2014/main" id="{22C617CF-4083-4422-B536-EE0EF8D7DC61}"/>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4" name="Text Box 2">
          <a:extLst>
            <a:ext uri="{FF2B5EF4-FFF2-40B4-BE49-F238E27FC236}">
              <a16:creationId xmlns:a16="http://schemas.microsoft.com/office/drawing/2014/main" id="{224A6C75-D715-40B5-9A3A-BC8814151DD5}"/>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5" name="Text Box 2">
          <a:extLst>
            <a:ext uri="{FF2B5EF4-FFF2-40B4-BE49-F238E27FC236}">
              <a16:creationId xmlns:a16="http://schemas.microsoft.com/office/drawing/2014/main" id="{66CC3673-06C2-462C-A332-EEF80B89580F}"/>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6" name="Text Box 3">
          <a:extLst>
            <a:ext uri="{FF2B5EF4-FFF2-40B4-BE49-F238E27FC236}">
              <a16:creationId xmlns:a16="http://schemas.microsoft.com/office/drawing/2014/main" id="{F33B0955-5BD8-44F0-AC27-BFAF2AAC0D3D}"/>
            </a:ext>
          </a:extLst>
        </xdr:cNvPr>
        <xdr:cNvSpPr txBox="1">
          <a:spLocks noChangeArrowheads="1"/>
        </xdr:cNvSpPr>
      </xdr:nvSpPr>
      <xdr:spPr bwMode="auto">
        <a:xfrm>
          <a:off x="7855324" y="81231441"/>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7" name="Text Box 2">
          <a:extLst>
            <a:ext uri="{FF2B5EF4-FFF2-40B4-BE49-F238E27FC236}">
              <a16:creationId xmlns:a16="http://schemas.microsoft.com/office/drawing/2014/main" id="{ACEF9ABC-29A3-4536-A5D4-94D24A9A9BF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8" name="Text Box 3">
          <a:extLst>
            <a:ext uri="{FF2B5EF4-FFF2-40B4-BE49-F238E27FC236}">
              <a16:creationId xmlns:a16="http://schemas.microsoft.com/office/drawing/2014/main" id="{C2319FF1-F6FD-4C2D-A25E-202A341B0330}"/>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59" name="Text Box 3">
          <a:extLst>
            <a:ext uri="{FF2B5EF4-FFF2-40B4-BE49-F238E27FC236}">
              <a16:creationId xmlns:a16="http://schemas.microsoft.com/office/drawing/2014/main" id="{32C95C30-2CA6-4EB2-A4EA-B0175B056DA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0" name="Text Box 2">
          <a:extLst>
            <a:ext uri="{FF2B5EF4-FFF2-40B4-BE49-F238E27FC236}">
              <a16:creationId xmlns:a16="http://schemas.microsoft.com/office/drawing/2014/main" id="{1B9F127C-3304-4227-9E5D-E2146463924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1" name="Text Box 2">
          <a:extLst>
            <a:ext uri="{FF2B5EF4-FFF2-40B4-BE49-F238E27FC236}">
              <a16:creationId xmlns:a16="http://schemas.microsoft.com/office/drawing/2014/main" id="{A6B93810-5A93-4B0C-B8EC-E07064B3382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2" name="Text Box 3">
          <a:extLst>
            <a:ext uri="{FF2B5EF4-FFF2-40B4-BE49-F238E27FC236}">
              <a16:creationId xmlns:a16="http://schemas.microsoft.com/office/drawing/2014/main" id="{5597C5F0-5836-4A32-9DCF-BE84969715B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3" name="Text Box 2">
          <a:extLst>
            <a:ext uri="{FF2B5EF4-FFF2-40B4-BE49-F238E27FC236}">
              <a16:creationId xmlns:a16="http://schemas.microsoft.com/office/drawing/2014/main" id="{4847C8D7-417E-416C-A55B-A7B853914E5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4" name="Text Box 3">
          <a:extLst>
            <a:ext uri="{FF2B5EF4-FFF2-40B4-BE49-F238E27FC236}">
              <a16:creationId xmlns:a16="http://schemas.microsoft.com/office/drawing/2014/main" id="{9F07BF3E-3604-43C2-AFEB-9784B886CB9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5" name="Text Box 2">
          <a:extLst>
            <a:ext uri="{FF2B5EF4-FFF2-40B4-BE49-F238E27FC236}">
              <a16:creationId xmlns:a16="http://schemas.microsoft.com/office/drawing/2014/main" id="{5F56164C-EF63-4D09-8A30-6A0244579532}"/>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6" name="Text Box 3">
          <a:extLst>
            <a:ext uri="{FF2B5EF4-FFF2-40B4-BE49-F238E27FC236}">
              <a16:creationId xmlns:a16="http://schemas.microsoft.com/office/drawing/2014/main" id="{BCF4B4CF-B662-4CD1-97C0-F182C2525CE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67" name="Text Box 2">
          <a:extLst>
            <a:ext uri="{FF2B5EF4-FFF2-40B4-BE49-F238E27FC236}">
              <a16:creationId xmlns:a16="http://schemas.microsoft.com/office/drawing/2014/main" id="{72872677-AACA-4B0E-9F8A-19C65FAEBD36}"/>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68" name="Text Box 3">
          <a:extLst>
            <a:ext uri="{FF2B5EF4-FFF2-40B4-BE49-F238E27FC236}">
              <a16:creationId xmlns:a16="http://schemas.microsoft.com/office/drawing/2014/main" id="{279861E4-FF09-469B-879D-5631F42F584A}"/>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69" name="Text Box 2">
          <a:extLst>
            <a:ext uri="{FF2B5EF4-FFF2-40B4-BE49-F238E27FC236}">
              <a16:creationId xmlns:a16="http://schemas.microsoft.com/office/drawing/2014/main" id="{55EAF585-48BC-47F0-AAEE-573AAD6D0B5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70" name="Text Box 2">
          <a:extLst>
            <a:ext uri="{FF2B5EF4-FFF2-40B4-BE49-F238E27FC236}">
              <a16:creationId xmlns:a16="http://schemas.microsoft.com/office/drawing/2014/main" id="{415D0B4B-F50D-4155-88B3-6E0995604155}"/>
            </a:ext>
          </a:extLst>
        </xdr:cNvPr>
        <xdr:cNvSpPr txBox="1">
          <a:spLocks noChangeArrowheads="1"/>
        </xdr:cNvSpPr>
      </xdr:nvSpPr>
      <xdr:spPr bwMode="auto">
        <a:xfrm>
          <a:off x="7855324" y="77847265"/>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1" name="Text Box 2">
          <a:extLst>
            <a:ext uri="{FF2B5EF4-FFF2-40B4-BE49-F238E27FC236}">
              <a16:creationId xmlns:a16="http://schemas.microsoft.com/office/drawing/2014/main" id="{CF2DFA16-6C2B-4E9C-8B4C-9F6CA3EFDFE5}"/>
            </a:ext>
          </a:extLst>
        </xdr:cNvPr>
        <xdr:cNvSpPr txBox="1">
          <a:spLocks noChangeArrowheads="1"/>
        </xdr:cNvSpPr>
      </xdr:nvSpPr>
      <xdr:spPr bwMode="auto">
        <a:xfrm>
          <a:off x="7855324" y="79797088"/>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2" name="Text Box 3">
          <a:extLst>
            <a:ext uri="{FF2B5EF4-FFF2-40B4-BE49-F238E27FC236}">
              <a16:creationId xmlns:a16="http://schemas.microsoft.com/office/drawing/2014/main" id="{6A695D1E-B341-4090-9095-F303A1909CF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3" name="Text Box 3">
          <a:extLst>
            <a:ext uri="{FF2B5EF4-FFF2-40B4-BE49-F238E27FC236}">
              <a16:creationId xmlns:a16="http://schemas.microsoft.com/office/drawing/2014/main" id="{B18C546F-E7E8-43E3-8EFD-C5B99C2E7926}"/>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4" name="Text Box 2">
          <a:extLst>
            <a:ext uri="{FF2B5EF4-FFF2-40B4-BE49-F238E27FC236}">
              <a16:creationId xmlns:a16="http://schemas.microsoft.com/office/drawing/2014/main" id="{12D255C4-6E30-47E4-9459-730869E43059}"/>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5" name="Text Box 2">
          <a:extLst>
            <a:ext uri="{FF2B5EF4-FFF2-40B4-BE49-F238E27FC236}">
              <a16:creationId xmlns:a16="http://schemas.microsoft.com/office/drawing/2014/main" id="{91AD7ED2-2AC7-4D6C-82A9-432F146461C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6" name="Text Box 3">
          <a:extLst>
            <a:ext uri="{FF2B5EF4-FFF2-40B4-BE49-F238E27FC236}">
              <a16:creationId xmlns:a16="http://schemas.microsoft.com/office/drawing/2014/main" id="{AC7E73B4-0A63-4A0B-88E0-F2E1538D7C2F}"/>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7" name="Text Box 2">
          <a:extLst>
            <a:ext uri="{FF2B5EF4-FFF2-40B4-BE49-F238E27FC236}">
              <a16:creationId xmlns:a16="http://schemas.microsoft.com/office/drawing/2014/main" id="{8EA30208-5690-4B7B-8F2F-40910C8EBE23}"/>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8" name="Text Box 3">
          <a:extLst>
            <a:ext uri="{FF2B5EF4-FFF2-40B4-BE49-F238E27FC236}">
              <a16:creationId xmlns:a16="http://schemas.microsoft.com/office/drawing/2014/main" id="{4C9A2971-8056-44A2-9DA7-29B83A8E77D8}"/>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79" name="Text Box 2">
          <a:extLst>
            <a:ext uri="{FF2B5EF4-FFF2-40B4-BE49-F238E27FC236}">
              <a16:creationId xmlns:a16="http://schemas.microsoft.com/office/drawing/2014/main" id="{9E49DBDE-E316-44C3-8442-77FF8CA2469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0" name="Text Box 3">
          <a:extLst>
            <a:ext uri="{FF2B5EF4-FFF2-40B4-BE49-F238E27FC236}">
              <a16:creationId xmlns:a16="http://schemas.microsoft.com/office/drawing/2014/main" id="{CCDC571C-9C74-4403-A78E-4E04C3623F6B}"/>
            </a:ext>
          </a:extLst>
        </xdr:cNvPr>
        <xdr:cNvSpPr txBox="1">
          <a:spLocks noChangeArrowheads="1"/>
        </xdr:cNvSpPr>
      </xdr:nvSpPr>
      <xdr:spPr bwMode="auto">
        <a:xfrm>
          <a:off x="7855324" y="79259206"/>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81" name="Text Box 2">
          <a:extLst>
            <a:ext uri="{FF2B5EF4-FFF2-40B4-BE49-F238E27FC236}">
              <a16:creationId xmlns:a16="http://schemas.microsoft.com/office/drawing/2014/main" id="{63EA84A6-056F-41B7-9FCB-9AFD537B376C}"/>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82" name="Text Box 3">
          <a:extLst>
            <a:ext uri="{FF2B5EF4-FFF2-40B4-BE49-F238E27FC236}">
              <a16:creationId xmlns:a16="http://schemas.microsoft.com/office/drawing/2014/main" id="{32FEBC55-89BF-4FA2-BCEC-9E6882568586}"/>
            </a:ext>
          </a:extLst>
        </xdr:cNvPr>
        <xdr:cNvSpPr txBox="1">
          <a:spLocks noChangeArrowheads="1"/>
        </xdr:cNvSpPr>
      </xdr:nvSpPr>
      <xdr:spPr bwMode="auto">
        <a:xfrm>
          <a:off x="7855324" y="79617794"/>
          <a:ext cx="104775" cy="14455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3" name="Text Box 2">
          <a:extLst>
            <a:ext uri="{FF2B5EF4-FFF2-40B4-BE49-F238E27FC236}">
              <a16:creationId xmlns:a16="http://schemas.microsoft.com/office/drawing/2014/main" id="{6E63E814-43D1-48CC-B265-9AF2EE524A8E}"/>
            </a:ext>
          </a:extLst>
        </xdr:cNvPr>
        <xdr:cNvSpPr txBox="1">
          <a:spLocks noChangeArrowheads="1"/>
        </xdr:cNvSpPr>
      </xdr:nvSpPr>
      <xdr:spPr bwMode="auto">
        <a:xfrm>
          <a:off x="7855324" y="8141073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4" name="Text Box 2">
          <a:extLst>
            <a:ext uri="{FF2B5EF4-FFF2-40B4-BE49-F238E27FC236}">
              <a16:creationId xmlns:a16="http://schemas.microsoft.com/office/drawing/2014/main" id="{3113FC4A-4340-4163-A85A-FBEEB20B6655}"/>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5" name="Text Box 3">
          <a:extLst>
            <a:ext uri="{FF2B5EF4-FFF2-40B4-BE49-F238E27FC236}">
              <a16:creationId xmlns:a16="http://schemas.microsoft.com/office/drawing/2014/main" id="{2D457D79-8614-412C-BD32-7B10C28E31D7}"/>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6" name="Text Box 2">
          <a:extLst>
            <a:ext uri="{FF2B5EF4-FFF2-40B4-BE49-F238E27FC236}">
              <a16:creationId xmlns:a16="http://schemas.microsoft.com/office/drawing/2014/main" id="{8FE76EB6-1A2E-4FDF-B448-9B9A1BE8244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7" name="Text Box 3">
          <a:extLst>
            <a:ext uri="{FF2B5EF4-FFF2-40B4-BE49-F238E27FC236}">
              <a16:creationId xmlns:a16="http://schemas.microsoft.com/office/drawing/2014/main" id="{B77A28E2-AAB1-4A69-BDFB-D680B0BC2428}"/>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8" name="Text Box 2">
          <a:extLst>
            <a:ext uri="{FF2B5EF4-FFF2-40B4-BE49-F238E27FC236}">
              <a16:creationId xmlns:a16="http://schemas.microsoft.com/office/drawing/2014/main" id="{15E5C614-2A89-4FD9-8BC4-8EE536559024}"/>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89" name="Text Box 3">
          <a:extLst>
            <a:ext uri="{FF2B5EF4-FFF2-40B4-BE49-F238E27FC236}">
              <a16:creationId xmlns:a16="http://schemas.microsoft.com/office/drawing/2014/main" id="{3E6DE565-66C2-4790-9484-76DEF72B12BF}"/>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0" name="Text Box 2">
          <a:extLst>
            <a:ext uri="{FF2B5EF4-FFF2-40B4-BE49-F238E27FC236}">
              <a16:creationId xmlns:a16="http://schemas.microsoft.com/office/drawing/2014/main" id="{71D59656-4FD8-4833-A257-F2F24451427B}"/>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1" name="Text Box 3">
          <a:extLst>
            <a:ext uri="{FF2B5EF4-FFF2-40B4-BE49-F238E27FC236}">
              <a16:creationId xmlns:a16="http://schemas.microsoft.com/office/drawing/2014/main" id="{F3EF157A-FAF5-47F0-8BDA-AFC6AD483DD9}"/>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2" name="Text Box 2">
          <a:extLst>
            <a:ext uri="{FF2B5EF4-FFF2-40B4-BE49-F238E27FC236}">
              <a16:creationId xmlns:a16="http://schemas.microsoft.com/office/drawing/2014/main" id="{5DC97051-5259-46B0-9219-9B19786DA3F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3" name="Text Box 3">
          <a:extLst>
            <a:ext uri="{FF2B5EF4-FFF2-40B4-BE49-F238E27FC236}">
              <a16:creationId xmlns:a16="http://schemas.microsoft.com/office/drawing/2014/main" id="{1D2D39AC-185D-4A7A-80C8-BFF1A5D833AE}"/>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4" name="Text Box 2">
          <a:extLst>
            <a:ext uri="{FF2B5EF4-FFF2-40B4-BE49-F238E27FC236}">
              <a16:creationId xmlns:a16="http://schemas.microsoft.com/office/drawing/2014/main" id="{6AAFC5E6-EE80-4294-909D-19A6F1546BDC}"/>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78327"/>
    <xdr:sp macro="" textlink="">
      <xdr:nvSpPr>
        <xdr:cNvPr id="1195" name="Text Box 3">
          <a:extLst>
            <a:ext uri="{FF2B5EF4-FFF2-40B4-BE49-F238E27FC236}">
              <a16:creationId xmlns:a16="http://schemas.microsoft.com/office/drawing/2014/main" id="{E511DCFC-C539-4BDC-869B-07ADAADCEC03}"/>
            </a:ext>
          </a:extLst>
        </xdr:cNvPr>
        <xdr:cNvSpPr txBox="1">
          <a:spLocks noChangeArrowheads="1"/>
        </xdr:cNvSpPr>
      </xdr:nvSpPr>
      <xdr:spPr bwMode="auto">
        <a:xfrm>
          <a:off x="7855324" y="77847265"/>
          <a:ext cx="104775" cy="178327"/>
        </a:xfrm>
        <a:prstGeom prst="rect">
          <a:avLst/>
        </a:prstGeom>
        <a:noFill/>
        <a:ln w="9525">
          <a:noFill/>
          <a:miter lim="800000"/>
          <a:headEnd/>
          <a:tailEnd/>
        </a:ln>
      </xdr:spPr>
    </xdr:sp>
    <xdr:clientData/>
  </xdr:oneCellAnchor>
  <xdr:oneCellAnchor>
    <xdr:from>
      <xdr:col>4</xdr:col>
      <xdr:colOff>0</xdr:colOff>
      <xdr:row>297</xdr:row>
      <xdr:rowOff>0</xdr:rowOff>
    </xdr:from>
    <xdr:ext cx="104775" cy="144557"/>
    <xdr:sp macro="" textlink="">
      <xdr:nvSpPr>
        <xdr:cNvPr id="1196" name="Text Box 2">
          <a:extLst>
            <a:ext uri="{FF2B5EF4-FFF2-40B4-BE49-F238E27FC236}">
              <a16:creationId xmlns:a16="http://schemas.microsoft.com/office/drawing/2014/main" id="{0F41DA07-4EB3-4171-89F8-5334472CD65C}"/>
            </a:ext>
          </a:extLst>
        </xdr:cNvPr>
        <xdr:cNvSpPr txBox="1">
          <a:spLocks noChangeArrowheads="1"/>
        </xdr:cNvSpPr>
      </xdr:nvSpPr>
      <xdr:spPr bwMode="auto">
        <a:xfrm>
          <a:off x="7855324" y="80693559"/>
          <a:ext cx="104775" cy="144557"/>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11.%20CONTRATOS%20O&amp;M\Nuevo%20O&amp;M\01%20CONSTRUCCI&#211;N%20PLIEGOS\PCAP\Otros\10-2024%20Servicios%20exp%20mto%20EDAR%20Viveros%20y%20Gavia\INI\ANEXO%20III%20INI%20viveros_v1.xlsx" TargetMode="External"/><Relationship Id="rId1" Type="http://schemas.openxmlformats.org/officeDocument/2006/relationships/externalLinkPath" Target="Otros/10-2024%20Servicios%20exp%20mto%20EDAR%20Viveros%20y%20Gavia/INI/ANEXO%20III%20INI%20viveros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generales"/>
      <sheetName val="Distribución"/>
      <sheetName val="Resumen"/>
      <sheetName val="1. Personal"/>
      <sheetName val="1.1 Pesonal Antig."/>
      <sheetName val="1.2 Personal Jubil. parcial"/>
      <sheetName val="1.3 Calculo Costes Pers."/>
      <sheetName val="2.- Compras y Servicios"/>
      <sheetName val="3.- Mto Especializado"/>
      <sheetName val="3.1- Mto Preventivo"/>
      <sheetName val="3.3- Mto Metrológico"/>
      <sheetName val="3.2- Mto Predicitvo"/>
      <sheetName val="3.4 Mto Reglamentario"/>
      <sheetName val="3.5 Mto. Específico"/>
      <sheetName val="4.- Mejoras"/>
      <sheetName val="5. Reactiv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FF00"/>
    <pageSetUpPr fitToPage="1"/>
  </sheetPr>
  <dimension ref="A1:I32"/>
  <sheetViews>
    <sheetView showGridLines="0" tabSelected="1" zoomScaleNormal="100" zoomScaleSheetLayoutView="100" workbookViewId="0">
      <selection activeCell="A4" sqref="A4:D4"/>
    </sheetView>
  </sheetViews>
  <sheetFormatPr baseColWidth="10" defaultColWidth="11" defaultRowHeight="14.4"/>
  <cols>
    <col min="1" max="1" width="41.5" style="19" customWidth="1"/>
    <col min="2" max="2" width="10.19921875" style="19" customWidth="1"/>
    <col min="3" max="3" width="15.59765625" style="31" customWidth="1"/>
    <col min="4" max="4" width="7.69921875" style="19" customWidth="1"/>
    <col min="5" max="5" width="4.69921875" style="19" customWidth="1"/>
    <col min="6" max="6" width="11" style="19"/>
    <col min="7" max="7" width="13.3984375" style="19" customWidth="1"/>
    <col min="8" max="8" width="12.09765625" style="19" bestFit="1" customWidth="1"/>
    <col min="9" max="16384" width="11" style="19"/>
  </cols>
  <sheetData>
    <row r="1" spans="1:9">
      <c r="A1" s="430" t="s">
        <v>3804</v>
      </c>
      <c r="B1" s="430"/>
      <c r="C1" s="430"/>
      <c r="D1" s="430"/>
      <c r="E1" s="18"/>
    </row>
    <row r="2" spans="1:9">
      <c r="A2" s="430" t="s">
        <v>72</v>
      </c>
      <c r="B2" s="430"/>
      <c r="C2" s="430"/>
      <c r="D2" s="430"/>
      <c r="E2" s="18"/>
    </row>
    <row r="4" spans="1:9" ht="51.75" customHeight="1">
      <c r="A4" s="432" t="s">
        <v>3797</v>
      </c>
      <c r="B4" s="432"/>
      <c r="C4" s="432"/>
      <c r="D4" s="432"/>
      <c r="E4" s="20"/>
    </row>
    <row r="5" spans="1:9" ht="21" customHeight="1">
      <c r="A5" s="21" t="s">
        <v>128</v>
      </c>
      <c r="B5" s="21"/>
      <c r="C5" s="22"/>
    </row>
    <row r="6" spans="1:9" ht="15" customHeight="1">
      <c r="A6" s="23" t="s">
        <v>73</v>
      </c>
      <c r="B6" s="23"/>
      <c r="C6" s="24">
        <f>ROUND('Anexo II.a EDAR ACCB'!C6+'Anexo II.a EDAR ACCMA'!C6+'Anexo II.a TTA ACCMA'!C6+'Anexo II.a ERA ACCMA'!C6,3)</f>
        <v>17247.47</v>
      </c>
      <c r="D6" s="25" t="s">
        <v>74</v>
      </c>
    </row>
    <row r="7" spans="1:9" ht="8.25" customHeight="1">
      <c r="A7" s="25"/>
      <c r="B7" s="25"/>
      <c r="C7" s="26"/>
    </row>
    <row r="8" spans="1:9">
      <c r="A8" s="18" t="s">
        <v>75</v>
      </c>
      <c r="B8" s="18"/>
      <c r="C8" s="27"/>
    </row>
    <row r="9" spans="1:9">
      <c r="A9" s="25"/>
      <c r="B9" s="25"/>
      <c r="C9" s="26"/>
    </row>
    <row r="10" spans="1:9">
      <c r="A10" s="221" t="s">
        <v>1826</v>
      </c>
      <c r="B10" s="28"/>
      <c r="C10" s="37">
        <f>'Anexo II.a EDAR ACCB'!C10+'Anexo II.a EDAR ACCMA'!C10+'Anexo II.a TTA ACCMA'!C10+'Anexo II.a ERA ACCMA'!C10</f>
        <v>31493880.220000003</v>
      </c>
      <c r="D10" s="25"/>
    </row>
    <row r="11" spans="1:9">
      <c r="A11" s="222" t="s">
        <v>1831</v>
      </c>
      <c r="B11" s="28"/>
      <c r="C11" s="37">
        <f>'Anexo II.a EDAR ACCB'!C11+'Anexo II.a EDAR ACCMA'!C11+'Anexo II.a TTA ACCMA'!C11+'Anexo II.a ERA ACCMA'!C11</f>
        <v>644160.63</v>
      </c>
      <c r="D11" s="25"/>
      <c r="H11" s="37"/>
    </row>
    <row r="12" spans="1:9">
      <c r="A12" s="25" t="s">
        <v>83</v>
      </c>
      <c r="B12" s="25"/>
      <c r="C12" s="381">
        <f>ROUND('Anexo II.a EDAR ACCB'!C12+'Anexo II.a EDAR ACCMA'!C12+'Anexo II.a TTA ACCMA'!C12+'Anexo II.a ERA ACCMA'!C12,3)</f>
        <v>8887632.8200000003</v>
      </c>
      <c r="D12" s="25"/>
      <c r="H12" s="37"/>
    </row>
    <row r="13" spans="1:9">
      <c r="A13" s="25" t="s">
        <v>84</v>
      </c>
      <c r="B13" s="25"/>
      <c r="C13" s="381">
        <f>ROUND('Anexo II.a EDAR ACCB'!C13+'Anexo II.a EDAR ACCMA'!C13+'Anexo II.a TTA ACCMA'!C13+'Anexo II.a ERA ACCMA'!C13,3)</f>
        <v>3358607.6540000001</v>
      </c>
      <c r="D13" s="25"/>
      <c r="H13" s="252"/>
      <c r="I13" s="253"/>
    </row>
    <row r="14" spans="1:9">
      <c r="A14" s="25"/>
      <c r="B14" s="25"/>
      <c r="C14" s="38"/>
      <c r="D14" s="25"/>
    </row>
    <row r="15" spans="1:9">
      <c r="A15" s="29" t="s">
        <v>85</v>
      </c>
      <c r="B15" s="29"/>
      <c r="C15" s="39">
        <f>+C10+C11+C12+C13</f>
        <v>44384281.324000001</v>
      </c>
      <c r="D15" s="25"/>
    </row>
    <row r="16" spans="1:9">
      <c r="C16" s="40"/>
      <c r="D16" s="25"/>
    </row>
    <row r="17" spans="1:6">
      <c r="A17" s="25" t="s">
        <v>77</v>
      </c>
      <c r="B17" s="25"/>
      <c r="C17" s="37">
        <f>ROUND(C15*13%,2)</f>
        <v>5769956.5700000003</v>
      </c>
      <c r="D17" s="25"/>
    </row>
    <row r="18" spans="1:6">
      <c r="A18" s="25" t="s">
        <v>78</v>
      </c>
      <c r="B18" s="25"/>
      <c r="C18" s="41">
        <f>ROUND(C15*6%,2)</f>
        <v>2663056.88</v>
      </c>
      <c r="D18" s="25"/>
    </row>
    <row r="19" spans="1:6">
      <c r="A19" s="25"/>
      <c r="B19" s="25"/>
      <c r="C19" s="42"/>
      <c r="D19" s="25"/>
    </row>
    <row r="20" spans="1:6">
      <c r="A20" s="29" t="s">
        <v>123</v>
      </c>
      <c r="B20" s="29"/>
      <c r="C20" s="39">
        <f>C15+C17+C18</f>
        <v>52817294.774000004</v>
      </c>
      <c r="D20" s="21"/>
    </row>
    <row r="21" spans="1:6">
      <c r="A21" s="29"/>
      <c r="B21" s="29"/>
      <c r="C21" s="39"/>
      <c r="D21" s="21"/>
    </row>
    <row r="22" spans="1:6">
      <c r="A22" s="29" t="s">
        <v>122</v>
      </c>
      <c r="B22" s="69">
        <v>0</v>
      </c>
      <c r="C22" s="39">
        <f>ROUND(ROUND($B22,4)*-1*C20,2)</f>
        <v>0</v>
      </c>
      <c r="D22" s="21"/>
    </row>
    <row r="23" spans="1:6">
      <c r="A23" s="29"/>
      <c r="B23" s="29"/>
      <c r="C23" s="39"/>
      <c r="D23" s="21"/>
    </row>
    <row r="24" spans="1:6" ht="22.5" customHeight="1">
      <c r="A24" s="45" t="s">
        <v>125</v>
      </c>
      <c r="B24" s="25"/>
      <c r="C24" s="257">
        <f>'Anexo II.a EDAR ACCB'!C24+'Anexo II.a EDAR ACCMA'!C24+'Anexo II.a TTA ACCMA'!C24+'Anexo II.a ERA ACCMA'!C24</f>
        <v>2000000</v>
      </c>
      <c r="D24" s="25"/>
    </row>
    <row r="25" spans="1:6" ht="22.5" customHeight="1">
      <c r="A25" s="46" t="s">
        <v>126</v>
      </c>
      <c r="B25" s="25"/>
      <c r="C25" s="254">
        <f>ROUND(((C20+C22+C24)*0.14%)+((C20+C22+C24)*0.084%),2)</f>
        <v>122790.74</v>
      </c>
      <c r="D25" s="25"/>
    </row>
    <row r="26" spans="1:6" s="33" customFormat="1" ht="22.5" customHeight="1">
      <c r="A26" s="46" t="s">
        <v>127</v>
      </c>
      <c r="B26" s="32"/>
      <c r="C26" s="254">
        <f>'Anexo II.a EDAR ACCB'!C26+'Anexo II.a EDAR ACCMA'!C26+'Anexo II.a TTA ACCMA'!C26+'Anexo II.a ERA ACCMA'!C26</f>
        <v>1500000</v>
      </c>
      <c r="D26" s="25"/>
      <c r="E26" s="19"/>
    </row>
    <row r="27" spans="1:6" s="33" customFormat="1" ht="22.5" customHeight="1">
      <c r="A27" s="394" t="s">
        <v>3514</v>
      </c>
      <c r="B27" s="32"/>
      <c r="C27" s="254">
        <f>'Anexo II.a EDAR ACCB'!C27+'Anexo II.a EDAR ACCMA'!C27+'Anexo II.a TTA ACCMA'!C27+'Anexo II.a ERA ACCMA'!C27</f>
        <v>1575000</v>
      </c>
      <c r="D27" s="25"/>
      <c r="E27" s="19"/>
    </row>
    <row r="28" spans="1:6" s="33" customFormat="1">
      <c r="A28" s="32"/>
      <c r="B28" s="32"/>
      <c r="C28" s="47"/>
      <c r="D28" s="25"/>
      <c r="E28" s="19"/>
    </row>
    <row r="29" spans="1:6" s="33" customFormat="1">
      <c r="A29" s="35" t="s">
        <v>82</v>
      </c>
      <c r="B29" s="35"/>
      <c r="C29" s="48">
        <f>ROUND(C20+C24+C25+C26+C27+C22,2)</f>
        <v>58015085.509999998</v>
      </c>
      <c r="D29" s="21"/>
      <c r="E29" s="19"/>
      <c r="F29" s="427"/>
    </row>
    <row r="32" spans="1:6" ht="42" customHeight="1">
      <c r="A32" s="431" t="s">
        <v>124</v>
      </c>
      <c r="B32" s="431"/>
      <c r="C32" s="431"/>
      <c r="D32" s="431"/>
      <c r="E32" s="431"/>
    </row>
  </sheetData>
  <sheetProtection selectLockedCells="1"/>
  <mergeCells count="4">
    <mergeCell ref="A2:D2"/>
    <mergeCell ref="A1:D1"/>
    <mergeCell ref="A32:E32"/>
    <mergeCell ref="A4:D4"/>
  </mergeCells>
  <printOptions horizontalCentered="1"/>
  <pageMargins left="0.9055118110236221" right="0.51181102362204722" top="0.74803149606299213" bottom="0.74803149606299213" header="0.31496062992125984" footer="0.31496062992125984"/>
  <pageSetup paperSize="9" scale="88" orientation="portrait" r:id="rId1"/>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5">
    <tabColor theme="8" tint="0.59999389629810485"/>
    <pageSetUpPr fitToPage="1"/>
  </sheetPr>
  <dimension ref="A1:I65"/>
  <sheetViews>
    <sheetView showGridLines="0" topLeftCell="A48" zoomScaleNormal="100" zoomScaleSheetLayoutView="110" workbookViewId="0">
      <selection activeCell="J15" sqref="J15"/>
    </sheetView>
  </sheetViews>
  <sheetFormatPr baseColWidth="10" defaultColWidth="11" defaultRowHeight="16.2"/>
  <cols>
    <col min="1" max="1" width="12.09765625" style="70" customWidth="1"/>
    <col min="2" max="2" width="21.19921875" style="70" customWidth="1"/>
    <col min="3" max="3" width="8.3984375" style="70" customWidth="1"/>
    <col min="4" max="4" width="10" style="70" customWidth="1"/>
    <col min="5" max="5" width="11.19921875" style="70" customWidth="1"/>
    <col min="6" max="6" width="15.59765625" style="70" customWidth="1"/>
    <col min="7" max="7" width="13.59765625" style="70" bestFit="1" customWidth="1"/>
    <col min="8" max="8" width="11.5" style="70" hidden="1" customWidth="1"/>
    <col min="9" max="16384" width="11" style="70"/>
  </cols>
  <sheetData>
    <row r="1" spans="1:8">
      <c r="A1" s="455" t="s">
        <v>3804</v>
      </c>
      <c r="B1" s="455"/>
      <c r="C1" s="455"/>
      <c r="D1" s="455"/>
      <c r="E1" s="455"/>
      <c r="F1" s="455"/>
    </row>
    <row r="2" spans="1:8">
      <c r="A2" s="455" t="s">
        <v>86</v>
      </c>
      <c r="B2" s="455"/>
      <c r="C2" s="455"/>
      <c r="D2" s="455"/>
      <c r="E2" s="455"/>
      <c r="F2" s="455"/>
    </row>
    <row r="3" spans="1:8" ht="24.75" customHeight="1">
      <c r="A3" s="459" t="s">
        <v>1820</v>
      </c>
      <c r="B3" s="459"/>
      <c r="C3" s="459"/>
      <c r="D3" s="459"/>
      <c r="E3" s="459"/>
      <c r="F3" s="459"/>
    </row>
    <row r="4" spans="1:8" ht="3.75" customHeight="1">
      <c r="A4" s="153"/>
      <c r="B4" s="150"/>
      <c r="C4" s="150"/>
      <c r="D4" s="150"/>
      <c r="E4" s="150"/>
      <c r="F4" s="150"/>
    </row>
    <row r="5" spans="1:8" ht="33" customHeight="1">
      <c r="A5" s="447" t="s">
        <v>3797</v>
      </c>
      <c r="B5" s="447"/>
      <c r="C5" s="447"/>
      <c r="D5" s="447"/>
      <c r="E5" s="447"/>
      <c r="F5" s="447"/>
    </row>
    <row r="6" spans="1:8" ht="4.5" customHeight="1">
      <c r="A6" s="82"/>
      <c r="B6" s="82"/>
      <c r="C6" s="82"/>
      <c r="D6" s="82"/>
      <c r="E6" s="82"/>
      <c r="F6" s="82"/>
    </row>
    <row r="7" spans="1:8" ht="6" customHeight="1" thickBot="1">
      <c r="A7" s="51"/>
      <c r="B7" s="81"/>
      <c r="C7" s="81"/>
      <c r="D7" s="81"/>
      <c r="E7" s="81"/>
      <c r="F7" s="81"/>
    </row>
    <row r="8" spans="1:8" ht="21.6" thickTop="1" thickBot="1">
      <c r="A8" s="83" t="s">
        <v>79</v>
      </c>
      <c r="B8" s="84" t="s">
        <v>80</v>
      </c>
      <c r="C8" s="85" t="s">
        <v>50</v>
      </c>
      <c r="D8" s="84" t="s">
        <v>81</v>
      </c>
      <c r="E8" s="85" t="s">
        <v>51</v>
      </c>
      <c r="F8" s="86" t="s">
        <v>2</v>
      </c>
    </row>
    <row r="9" spans="1:8" ht="18" customHeight="1" thickTop="1" thickBot="1">
      <c r="A9" s="456" t="s">
        <v>52</v>
      </c>
      <c r="B9" s="457"/>
      <c r="C9" s="457"/>
      <c r="D9" s="457"/>
      <c r="E9" s="457"/>
      <c r="F9" s="458"/>
    </row>
    <row r="10" spans="1:8" ht="18" customHeight="1">
      <c r="A10" s="174" t="s">
        <v>53</v>
      </c>
      <c r="B10" s="175" t="s">
        <v>54</v>
      </c>
      <c r="C10" s="171">
        <v>5</v>
      </c>
      <c r="D10" s="171">
        <v>10</v>
      </c>
      <c r="E10" s="235">
        <v>82407.217237533259</v>
      </c>
      <c r="F10" s="188">
        <f>ROUND(C10*D10/100*H10,2)</f>
        <v>41203.61</v>
      </c>
      <c r="H10" s="220">
        <f t="shared" ref="H10:H53" si="0">ROUND(E10,2)</f>
        <v>82407.22</v>
      </c>
    </row>
    <row r="11" spans="1:8" ht="18" customHeight="1">
      <c r="A11" s="176" t="s">
        <v>55</v>
      </c>
      <c r="B11" s="177" t="s">
        <v>56</v>
      </c>
      <c r="C11" s="170"/>
      <c r="D11" s="170"/>
      <c r="E11" s="243"/>
      <c r="F11" s="189">
        <f t="shared" ref="F11:F18" si="1">ROUND(C11*D11/100*H11,2)</f>
        <v>0</v>
      </c>
      <c r="H11" s="220">
        <f t="shared" si="0"/>
        <v>0</v>
      </c>
    </row>
    <row r="12" spans="1:8" ht="18" customHeight="1">
      <c r="A12" s="176" t="s">
        <v>57</v>
      </c>
      <c r="B12" s="177" t="s">
        <v>56</v>
      </c>
      <c r="C12" s="170">
        <v>1</v>
      </c>
      <c r="D12" s="170">
        <v>20</v>
      </c>
      <c r="E12" s="243">
        <v>67510.408022363437</v>
      </c>
      <c r="F12" s="189">
        <f t="shared" si="1"/>
        <v>13502.08</v>
      </c>
      <c r="H12" s="220">
        <f t="shared" si="0"/>
        <v>67510.41</v>
      </c>
    </row>
    <row r="13" spans="1:8" ht="18" customHeight="1">
      <c r="A13" s="176" t="s">
        <v>58</v>
      </c>
      <c r="B13" s="177" t="s">
        <v>56</v>
      </c>
      <c r="C13" s="170">
        <v>1</v>
      </c>
      <c r="D13" s="170">
        <v>20</v>
      </c>
      <c r="E13" s="243">
        <v>68772.670711509942</v>
      </c>
      <c r="F13" s="189">
        <f t="shared" si="1"/>
        <v>13754.53</v>
      </c>
      <c r="H13" s="220">
        <f t="shared" si="0"/>
        <v>68772.67</v>
      </c>
    </row>
    <row r="14" spans="1:8" ht="18" customHeight="1">
      <c r="A14" s="176" t="s">
        <v>59</v>
      </c>
      <c r="B14" s="177" t="s">
        <v>60</v>
      </c>
      <c r="C14" s="139"/>
      <c r="D14" s="139"/>
      <c r="E14" s="241"/>
      <c r="F14" s="189">
        <f t="shared" si="1"/>
        <v>0</v>
      </c>
      <c r="H14" s="220">
        <f t="shared" si="0"/>
        <v>0</v>
      </c>
    </row>
    <row r="15" spans="1:8" ht="18" customHeight="1">
      <c r="A15" s="176" t="s">
        <v>61</v>
      </c>
      <c r="B15" s="177" t="s">
        <v>62</v>
      </c>
      <c r="C15" s="170"/>
      <c r="D15" s="170"/>
      <c r="E15" s="244"/>
      <c r="F15" s="189">
        <f t="shared" si="1"/>
        <v>0</v>
      </c>
      <c r="H15" s="220">
        <f t="shared" si="0"/>
        <v>0</v>
      </c>
    </row>
    <row r="16" spans="1:8" ht="18" customHeight="1">
      <c r="A16" s="176" t="s">
        <v>63</v>
      </c>
      <c r="B16" s="177" t="s">
        <v>64</v>
      </c>
      <c r="C16" s="170">
        <v>3</v>
      </c>
      <c r="D16" s="170">
        <v>10</v>
      </c>
      <c r="E16" s="236">
        <v>49701.804782453131</v>
      </c>
      <c r="F16" s="189">
        <f t="shared" si="1"/>
        <v>14910.54</v>
      </c>
      <c r="H16" s="220">
        <f t="shared" si="0"/>
        <v>49701.8</v>
      </c>
    </row>
    <row r="17" spans="1:8" ht="18" customHeight="1">
      <c r="A17" s="176" t="s">
        <v>65</v>
      </c>
      <c r="B17" s="177" t="s">
        <v>64</v>
      </c>
      <c r="C17" s="139"/>
      <c r="D17" s="139"/>
      <c r="E17" s="141"/>
      <c r="F17" s="189">
        <f t="shared" si="1"/>
        <v>0</v>
      </c>
      <c r="H17" s="220">
        <f t="shared" si="0"/>
        <v>0</v>
      </c>
    </row>
    <row r="18" spans="1:8" ht="18" customHeight="1" thickBot="1">
      <c r="A18" s="178" t="s">
        <v>66</v>
      </c>
      <c r="B18" s="179" t="s">
        <v>67</v>
      </c>
      <c r="C18" s="142"/>
      <c r="D18" s="142"/>
      <c r="E18" s="143"/>
      <c r="F18" s="190">
        <f t="shared" si="1"/>
        <v>0</v>
      </c>
      <c r="H18" s="220">
        <f t="shared" si="0"/>
        <v>0</v>
      </c>
    </row>
    <row r="19" spans="1:8" ht="17.25" customHeight="1" thickBot="1">
      <c r="A19" s="452" t="s">
        <v>68</v>
      </c>
      <c r="B19" s="453"/>
      <c r="C19" s="453"/>
      <c r="D19" s="453"/>
      <c r="E19" s="453"/>
      <c r="F19" s="454"/>
      <c r="H19" s="220">
        <f t="shared" si="0"/>
        <v>0</v>
      </c>
    </row>
    <row r="20" spans="1:8" ht="18" customHeight="1">
      <c r="A20" s="174" t="s">
        <v>53</v>
      </c>
      <c r="B20" s="175" t="s">
        <v>54</v>
      </c>
      <c r="C20" s="138"/>
      <c r="D20" s="138"/>
      <c r="E20" s="144"/>
      <c r="F20" s="188">
        <f>ROUND(C20*D20/100*H20,2)</f>
        <v>0</v>
      </c>
      <c r="H20" s="220">
        <f t="shared" si="0"/>
        <v>0</v>
      </c>
    </row>
    <row r="21" spans="1:8" ht="18" customHeight="1">
      <c r="A21" s="176" t="s">
        <v>55</v>
      </c>
      <c r="B21" s="177" t="s">
        <v>56</v>
      </c>
      <c r="C21" s="139"/>
      <c r="D21" s="139"/>
      <c r="E21" s="141"/>
      <c r="F21" s="189">
        <f t="shared" ref="F21:F28" si="2">ROUND(C21*D21/100*H21,2)</f>
        <v>0</v>
      </c>
      <c r="H21" s="220">
        <f t="shared" si="0"/>
        <v>0</v>
      </c>
    </row>
    <row r="22" spans="1:8" ht="18" customHeight="1">
      <c r="A22" s="176" t="s">
        <v>57</v>
      </c>
      <c r="B22" s="177" t="s">
        <v>56</v>
      </c>
      <c r="C22" s="139"/>
      <c r="D22" s="139"/>
      <c r="E22" s="141"/>
      <c r="F22" s="189">
        <f t="shared" si="2"/>
        <v>0</v>
      </c>
      <c r="H22" s="220">
        <f t="shared" si="0"/>
        <v>0</v>
      </c>
    </row>
    <row r="23" spans="1:8" ht="18" customHeight="1">
      <c r="A23" s="176" t="s">
        <v>58</v>
      </c>
      <c r="B23" s="177" t="s">
        <v>56</v>
      </c>
      <c r="C23" s="139"/>
      <c r="D23" s="139"/>
      <c r="E23" s="141"/>
      <c r="F23" s="189">
        <f t="shared" si="2"/>
        <v>0</v>
      </c>
      <c r="H23" s="220">
        <f t="shared" si="0"/>
        <v>0</v>
      </c>
    </row>
    <row r="24" spans="1:8" ht="18" customHeight="1">
      <c r="A24" s="176" t="s">
        <v>59</v>
      </c>
      <c r="B24" s="177" t="s">
        <v>60</v>
      </c>
      <c r="C24" s="139"/>
      <c r="D24" s="139"/>
      <c r="E24" s="141"/>
      <c r="F24" s="189">
        <f t="shared" si="2"/>
        <v>0</v>
      </c>
      <c r="H24" s="220">
        <f t="shared" si="0"/>
        <v>0</v>
      </c>
    </row>
    <row r="25" spans="1:8" ht="18" customHeight="1">
      <c r="A25" s="176" t="s">
        <v>61</v>
      </c>
      <c r="B25" s="177" t="s">
        <v>62</v>
      </c>
      <c r="C25" s="139"/>
      <c r="D25" s="139"/>
      <c r="E25" s="141"/>
      <c r="F25" s="189">
        <f t="shared" si="2"/>
        <v>0</v>
      </c>
      <c r="H25" s="220">
        <f t="shared" si="0"/>
        <v>0</v>
      </c>
    </row>
    <row r="26" spans="1:8" ht="18" customHeight="1">
      <c r="A26" s="176" t="s">
        <v>63</v>
      </c>
      <c r="B26" s="177" t="s">
        <v>64</v>
      </c>
      <c r="C26" s="170">
        <v>1</v>
      </c>
      <c r="D26" s="170">
        <v>10</v>
      </c>
      <c r="E26" s="236">
        <v>49701.804782453131</v>
      </c>
      <c r="F26" s="189">
        <f t="shared" si="2"/>
        <v>4970.18</v>
      </c>
      <c r="H26" s="220">
        <f t="shared" si="0"/>
        <v>49701.8</v>
      </c>
    </row>
    <row r="27" spans="1:8" ht="18" customHeight="1">
      <c r="A27" s="176" t="s">
        <v>65</v>
      </c>
      <c r="B27" s="177" t="s">
        <v>64</v>
      </c>
      <c r="C27" s="170">
        <v>1</v>
      </c>
      <c r="D27" s="170">
        <v>10</v>
      </c>
      <c r="E27" s="236">
        <v>48646.599210300039</v>
      </c>
      <c r="F27" s="189">
        <f t="shared" si="2"/>
        <v>4864.66</v>
      </c>
      <c r="H27" s="220">
        <f t="shared" si="0"/>
        <v>48646.6</v>
      </c>
    </row>
    <row r="28" spans="1:8" ht="18" customHeight="1" thickBot="1">
      <c r="A28" s="178" t="s">
        <v>66</v>
      </c>
      <c r="B28" s="179" t="s">
        <v>67</v>
      </c>
      <c r="C28" s="142"/>
      <c r="D28" s="142"/>
      <c r="E28" s="145"/>
      <c r="F28" s="190">
        <f t="shared" si="2"/>
        <v>0</v>
      </c>
      <c r="H28" s="220">
        <f t="shared" si="0"/>
        <v>0</v>
      </c>
    </row>
    <row r="29" spans="1:8" ht="17.25" customHeight="1" thickBot="1">
      <c r="A29" s="452" t="s">
        <v>69</v>
      </c>
      <c r="B29" s="453"/>
      <c r="C29" s="453"/>
      <c r="D29" s="453"/>
      <c r="E29" s="453"/>
      <c r="F29" s="454"/>
      <c r="H29" s="220">
        <f t="shared" si="0"/>
        <v>0</v>
      </c>
    </row>
    <row r="30" spans="1:8" ht="18" customHeight="1">
      <c r="A30" s="174" t="s">
        <v>53</v>
      </c>
      <c r="B30" s="175" t="s">
        <v>54</v>
      </c>
      <c r="C30" s="138"/>
      <c r="D30" s="138"/>
      <c r="E30" s="146"/>
      <c r="F30" s="188">
        <f>ROUND(C30*D30/100*H30,2)</f>
        <v>0</v>
      </c>
      <c r="H30" s="220">
        <f t="shared" si="0"/>
        <v>0</v>
      </c>
    </row>
    <row r="31" spans="1:8" ht="18" customHeight="1">
      <c r="A31" s="176" t="s">
        <v>55</v>
      </c>
      <c r="B31" s="177" t="s">
        <v>56</v>
      </c>
      <c r="C31" s="139"/>
      <c r="D31" s="139"/>
      <c r="E31" s="147"/>
      <c r="F31" s="189">
        <f t="shared" ref="F31:F38" si="3">ROUND(C31*D31/100*H31,2)</f>
        <v>0</v>
      </c>
      <c r="H31" s="220">
        <f t="shared" si="0"/>
        <v>0</v>
      </c>
    </row>
    <row r="32" spans="1:8" ht="18" customHeight="1">
      <c r="A32" s="176" t="s">
        <v>57</v>
      </c>
      <c r="B32" s="177" t="s">
        <v>56</v>
      </c>
      <c r="C32" s="139"/>
      <c r="D32" s="139"/>
      <c r="E32" s="147"/>
      <c r="F32" s="189">
        <f t="shared" si="3"/>
        <v>0</v>
      </c>
      <c r="H32" s="220">
        <f t="shared" si="0"/>
        <v>0</v>
      </c>
    </row>
    <row r="33" spans="1:9" ht="18" customHeight="1">
      <c r="A33" s="176" t="s">
        <v>58</v>
      </c>
      <c r="B33" s="177" t="s">
        <v>56</v>
      </c>
      <c r="C33" s="139"/>
      <c r="D33" s="139"/>
      <c r="E33" s="140"/>
      <c r="F33" s="189">
        <f t="shared" si="3"/>
        <v>0</v>
      </c>
      <c r="H33" s="220">
        <f t="shared" si="0"/>
        <v>0</v>
      </c>
    </row>
    <row r="34" spans="1:9" ht="18" customHeight="1">
      <c r="A34" s="176" t="s">
        <v>59</v>
      </c>
      <c r="B34" s="177" t="s">
        <v>60</v>
      </c>
      <c r="C34" s="170">
        <v>1</v>
      </c>
      <c r="D34" s="170">
        <v>20</v>
      </c>
      <c r="E34" s="241">
        <v>61971.140000354964</v>
      </c>
      <c r="F34" s="189">
        <f t="shared" si="3"/>
        <v>12394.23</v>
      </c>
      <c r="G34" s="169"/>
      <c r="H34" s="220">
        <f t="shared" si="0"/>
        <v>61971.14</v>
      </c>
    </row>
    <row r="35" spans="1:9" ht="18" customHeight="1">
      <c r="A35" s="176" t="s">
        <v>61</v>
      </c>
      <c r="B35" s="177" t="s">
        <v>62</v>
      </c>
      <c r="C35" s="170">
        <v>1</v>
      </c>
      <c r="D35" s="170">
        <v>20</v>
      </c>
      <c r="E35" s="241">
        <v>57942.423613710649</v>
      </c>
      <c r="F35" s="189">
        <f t="shared" si="3"/>
        <v>11588.48</v>
      </c>
      <c r="H35" s="220">
        <f t="shared" si="0"/>
        <v>57942.42</v>
      </c>
    </row>
    <row r="36" spans="1:9" ht="18" customHeight="1">
      <c r="A36" s="176" t="s">
        <v>63</v>
      </c>
      <c r="B36" s="177" t="s">
        <v>64</v>
      </c>
      <c r="C36" s="170">
        <v>6</v>
      </c>
      <c r="D36" s="170">
        <v>20</v>
      </c>
      <c r="E36" s="241">
        <v>55684.950781886728</v>
      </c>
      <c r="F36" s="189">
        <f t="shared" si="3"/>
        <v>66821.94</v>
      </c>
      <c r="G36" s="169"/>
      <c r="H36" s="220">
        <f t="shared" si="0"/>
        <v>55684.95</v>
      </c>
    </row>
    <row r="37" spans="1:9" ht="18" customHeight="1">
      <c r="A37" s="176" t="s">
        <v>65</v>
      </c>
      <c r="B37" s="177" t="s">
        <v>64</v>
      </c>
      <c r="C37" s="170">
        <v>5</v>
      </c>
      <c r="D37" s="170">
        <v>20</v>
      </c>
      <c r="E37" s="241">
        <v>49465.101021051341</v>
      </c>
      <c r="F37" s="189">
        <f t="shared" si="3"/>
        <v>49465.1</v>
      </c>
      <c r="H37" s="220">
        <f t="shared" si="0"/>
        <v>49465.1</v>
      </c>
    </row>
    <row r="38" spans="1:9" ht="18" customHeight="1" thickBot="1">
      <c r="A38" s="178" t="s">
        <v>66</v>
      </c>
      <c r="B38" s="179" t="s">
        <v>67</v>
      </c>
      <c r="C38" s="142"/>
      <c r="D38" s="142"/>
      <c r="E38" s="148"/>
      <c r="F38" s="190">
        <f t="shared" si="3"/>
        <v>0</v>
      </c>
      <c r="H38" s="220">
        <f t="shared" si="0"/>
        <v>0</v>
      </c>
    </row>
    <row r="39" spans="1:9" ht="17.25" customHeight="1" thickBot="1">
      <c r="A39" s="452" t="s">
        <v>70</v>
      </c>
      <c r="B39" s="453"/>
      <c r="C39" s="453"/>
      <c r="D39" s="453"/>
      <c r="E39" s="453"/>
      <c r="F39" s="454"/>
      <c r="H39" s="220">
        <f t="shared" si="0"/>
        <v>0</v>
      </c>
    </row>
    <row r="40" spans="1:9" ht="18" customHeight="1">
      <c r="A40" s="174" t="s">
        <v>53</v>
      </c>
      <c r="B40" s="175" t="s">
        <v>54</v>
      </c>
      <c r="C40" s="138"/>
      <c r="D40" s="138"/>
      <c r="E40" s="144"/>
      <c r="F40" s="185">
        <f>ROUND(C40*D40/100*H40,2)</f>
        <v>0</v>
      </c>
      <c r="H40" s="220">
        <f t="shared" si="0"/>
        <v>0</v>
      </c>
    </row>
    <row r="41" spans="1:9" ht="18" customHeight="1">
      <c r="A41" s="176" t="s">
        <v>55</v>
      </c>
      <c r="B41" s="177" t="s">
        <v>56</v>
      </c>
      <c r="C41" s="139"/>
      <c r="D41" s="139"/>
      <c r="E41" s="141"/>
      <c r="F41" s="186">
        <f t="shared" ref="F41:F48" si="4">ROUND(C41*D41/100*H41,2)</f>
        <v>0</v>
      </c>
      <c r="H41" s="220">
        <f t="shared" si="0"/>
        <v>0</v>
      </c>
    </row>
    <row r="42" spans="1:9" ht="18" customHeight="1">
      <c r="A42" s="176" t="s">
        <v>57</v>
      </c>
      <c r="B42" s="177" t="s">
        <v>56</v>
      </c>
      <c r="C42" s="139"/>
      <c r="D42" s="139"/>
      <c r="E42" s="141"/>
      <c r="F42" s="186">
        <f t="shared" si="4"/>
        <v>0</v>
      </c>
      <c r="H42" s="220">
        <f t="shared" si="0"/>
        <v>0</v>
      </c>
    </row>
    <row r="43" spans="1:9" ht="18" customHeight="1">
      <c r="A43" s="176" t="s">
        <v>58</v>
      </c>
      <c r="B43" s="177" t="s">
        <v>56</v>
      </c>
      <c r="C43" s="139"/>
      <c r="D43" s="139"/>
      <c r="E43" s="141"/>
      <c r="F43" s="186">
        <f t="shared" si="4"/>
        <v>0</v>
      </c>
      <c r="H43" s="220">
        <f t="shared" si="0"/>
        <v>0</v>
      </c>
    </row>
    <row r="44" spans="1:9" ht="18" customHeight="1">
      <c r="A44" s="176" t="s">
        <v>59</v>
      </c>
      <c r="B44" s="177" t="s">
        <v>60</v>
      </c>
      <c r="C44" s="139"/>
      <c r="D44" s="139"/>
      <c r="E44" s="140"/>
      <c r="F44" s="186">
        <f t="shared" si="4"/>
        <v>0</v>
      </c>
      <c r="H44" s="220">
        <f t="shared" si="0"/>
        <v>0</v>
      </c>
    </row>
    <row r="45" spans="1:9" ht="18" customHeight="1">
      <c r="A45" s="176" t="s">
        <v>61</v>
      </c>
      <c r="B45" s="177" t="s">
        <v>62</v>
      </c>
      <c r="C45" s="139"/>
      <c r="D45" s="139"/>
      <c r="E45" s="140"/>
      <c r="F45" s="186">
        <f t="shared" si="4"/>
        <v>0</v>
      </c>
      <c r="H45" s="220">
        <f t="shared" si="0"/>
        <v>0</v>
      </c>
    </row>
    <row r="46" spans="1:9" ht="18" customHeight="1">
      <c r="A46" s="176" t="s">
        <v>63</v>
      </c>
      <c r="B46" s="177" t="s">
        <v>64</v>
      </c>
      <c r="C46" s="170">
        <v>3</v>
      </c>
      <c r="D46" s="170">
        <v>20</v>
      </c>
      <c r="E46" s="241">
        <v>55684.950781886728</v>
      </c>
      <c r="F46" s="186">
        <f t="shared" si="4"/>
        <v>33410.97</v>
      </c>
      <c r="H46" s="220">
        <f t="shared" si="0"/>
        <v>55684.95</v>
      </c>
      <c r="I46" s="79"/>
    </row>
    <row r="47" spans="1:9" ht="18" customHeight="1">
      <c r="A47" s="176" t="s">
        <v>65</v>
      </c>
      <c r="B47" s="177" t="s">
        <v>64</v>
      </c>
      <c r="C47" s="170">
        <v>0</v>
      </c>
      <c r="D47" s="170">
        <v>20</v>
      </c>
      <c r="E47" s="241">
        <v>49465.101021051341</v>
      </c>
      <c r="F47" s="186">
        <f t="shared" si="4"/>
        <v>0</v>
      </c>
      <c r="G47" s="169"/>
      <c r="H47" s="220">
        <f t="shared" si="0"/>
        <v>49465.1</v>
      </c>
    </row>
    <row r="48" spans="1:9" ht="18" customHeight="1" thickBot="1">
      <c r="A48" s="178" t="s">
        <v>66</v>
      </c>
      <c r="B48" s="179" t="s">
        <v>67</v>
      </c>
      <c r="C48" s="142"/>
      <c r="D48" s="142"/>
      <c r="E48" s="148"/>
      <c r="F48" s="187">
        <f t="shared" si="4"/>
        <v>0</v>
      </c>
      <c r="H48" s="220">
        <f t="shared" si="0"/>
        <v>0</v>
      </c>
    </row>
    <row r="49" spans="1:8" ht="20.100000000000001" customHeight="1" thickBot="1">
      <c r="A49" s="460" t="s">
        <v>100</v>
      </c>
      <c r="B49" s="461"/>
      <c r="C49" s="461"/>
      <c r="D49" s="462"/>
      <c r="E49" s="149"/>
      <c r="F49" s="184">
        <f>SUM(F10:F18,F20:F28,F30:F38,F40:F48)</f>
        <v>266886.32</v>
      </c>
      <c r="H49" s="220">
        <f t="shared" si="0"/>
        <v>0</v>
      </c>
    </row>
    <row r="50" spans="1:8" ht="16.8" thickBot="1">
      <c r="A50" s="150"/>
      <c r="B50" s="150"/>
      <c r="C50" s="81">
        <f>SUM(C40:C48)+SUM(C30:C38)+SUM(C20:C28)+SUM(C10:C18)</f>
        <v>28</v>
      </c>
      <c r="D50" s="81" t="s">
        <v>1817</v>
      </c>
      <c r="E50" s="150"/>
      <c r="F50" s="150"/>
      <c r="H50" s="220">
        <f t="shared" si="0"/>
        <v>0</v>
      </c>
    </row>
    <row r="51" spans="1:8" ht="16.8" thickBot="1">
      <c r="A51" s="437" t="s">
        <v>1833</v>
      </c>
      <c r="B51" s="438"/>
      <c r="C51" s="438"/>
      <c r="D51" s="439"/>
      <c r="E51" s="137"/>
      <c r="F51" s="53">
        <f>ROUND(F49*0.013,2)</f>
        <v>3469.52</v>
      </c>
      <c r="H51" s="220"/>
    </row>
    <row r="52" spans="1:8" ht="20.100000000000001" customHeight="1" thickBot="1">
      <c r="A52" s="437" t="s">
        <v>1821</v>
      </c>
      <c r="B52" s="438"/>
      <c r="C52" s="438"/>
      <c r="D52" s="439"/>
      <c r="E52" s="151"/>
      <c r="F52" s="53">
        <f>ROUND(F49*0.03,2)</f>
        <v>8006.59</v>
      </c>
      <c r="H52" s="220">
        <f t="shared" si="0"/>
        <v>0</v>
      </c>
    </row>
    <row r="53" spans="1:8" ht="16.8" thickBot="1">
      <c r="A53" s="81"/>
      <c r="B53" s="81"/>
      <c r="C53" s="81"/>
      <c r="D53" s="81"/>
      <c r="E53" s="81"/>
      <c r="F53" s="87"/>
      <c r="H53" s="220">
        <f t="shared" si="0"/>
        <v>0</v>
      </c>
    </row>
    <row r="54" spans="1:8" ht="16.8" thickBot="1">
      <c r="A54" s="81"/>
      <c r="B54" s="81"/>
      <c r="C54" s="451" t="s">
        <v>101</v>
      </c>
      <c r="D54" s="451"/>
      <c r="E54" s="451"/>
      <c r="F54" s="54">
        <f>F49+F51+F52</f>
        <v>278362.43000000005</v>
      </c>
      <c r="G54" s="54">
        <f>F54*5</f>
        <v>1391812.1500000004</v>
      </c>
    </row>
    <row r="56" spans="1:8">
      <c r="A56" s="200" t="s">
        <v>1822</v>
      </c>
      <c r="B56" s="196"/>
      <c r="C56" s="197"/>
      <c r="D56" s="198"/>
      <c r="E56" s="199"/>
      <c r="F56" s="199"/>
      <c r="G56" s="199"/>
    </row>
    <row r="57" spans="1:8" ht="16.8" thickBot="1">
      <c r="A57" s="199"/>
      <c r="B57" s="199"/>
      <c r="C57" s="197"/>
      <c r="D57" s="198"/>
      <c r="E57" s="199"/>
      <c r="F57" s="199"/>
      <c r="G57" s="199"/>
    </row>
    <row r="58" spans="1:8" ht="17.399999999999999" thickTop="1" thickBot="1">
      <c r="A58" s="201" t="s">
        <v>1823</v>
      </c>
      <c r="B58" s="201"/>
      <c r="C58" s="201"/>
      <c r="D58" s="201"/>
      <c r="E58" s="201"/>
      <c r="F58" s="202">
        <f>+'[1]1.2 Personal Jubil. parcial'!H46</f>
        <v>0</v>
      </c>
      <c r="G58" s="202">
        <f>F58</f>
        <v>0</v>
      </c>
    </row>
    <row r="59" spans="1:8" ht="19.2" thickTop="1" thickBot="1">
      <c r="A59" s="203" t="s">
        <v>1829</v>
      </c>
      <c r="B59" s="203"/>
      <c r="C59" s="203"/>
      <c r="D59" s="203"/>
      <c r="E59" s="203"/>
      <c r="F59" s="204">
        <f>ROUND(+F49*2%,2)</f>
        <v>5337.73</v>
      </c>
      <c r="G59" s="204">
        <f>F59*5</f>
        <v>26688.649999999998</v>
      </c>
    </row>
    <row r="60" spans="1:8" ht="17.399999999999999" thickTop="1" thickBot="1">
      <c r="A60" s="205" t="s">
        <v>1824</v>
      </c>
      <c r="B60" s="205"/>
      <c r="C60" s="205"/>
      <c r="D60" s="205"/>
      <c r="E60" s="205"/>
      <c r="F60" s="206">
        <f>SUM(F58:F59)</f>
        <v>5337.73</v>
      </c>
      <c r="G60" s="206">
        <f>SUM(G58:G59)</f>
        <v>26688.649999999998</v>
      </c>
    </row>
    <row r="61" spans="1:8" ht="17.399999999999999" thickTop="1" thickBot="1">
      <c r="A61" s="207"/>
      <c r="B61" s="207"/>
      <c r="C61" s="207"/>
      <c r="D61" s="208"/>
      <c r="E61" s="209"/>
      <c r="F61" s="208"/>
      <c r="G61" s="208"/>
    </row>
    <row r="62" spans="1:8" ht="17.399999999999999" thickTop="1" thickBot="1">
      <c r="A62" s="210" t="s">
        <v>1825</v>
      </c>
      <c r="B62" s="210"/>
      <c r="C62" s="210"/>
      <c r="D62" s="210"/>
      <c r="E62" s="210"/>
      <c r="F62" s="211">
        <f>F54+F60</f>
        <v>283700.16000000003</v>
      </c>
      <c r="G62" s="211">
        <f>G54+G60</f>
        <v>1418500.8000000003</v>
      </c>
    </row>
    <row r="63" spans="1:8" ht="16.8" thickTop="1">
      <c r="C63" s="72"/>
      <c r="D63" s="72"/>
    </row>
    <row r="64" spans="1:8">
      <c r="C64" s="72"/>
      <c r="D64" s="72"/>
    </row>
    <row r="65" spans="1:4">
      <c r="A65" s="229" t="s">
        <v>1830</v>
      </c>
      <c r="C65" s="72"/>
      <c r="D65" s="72"/>
    </row>
  </sheetData>
  <sheetProtection selectLockedCells="1"/>
  <mergeCells count="12">
    <mergeCell ref="A19:F19"/>
    <mergeCell ref="A1:F1"/>
    <mergeCell ref="A2:F2"/>
    <mergeCell ref="A3:F3"/>
    <mergeCell ref="A5:F5"/>
    <mergeCell ref="A9:F9"/>
    <mergeCell ref="A49:D49"/>
    <mergeCell ref="A52:D52"/>
    <mergeCell ref="C54:E54"/>
    <mergeCell ref="A29:F29"/>
    <mergeCell ref="A39:F39"/>
    <mergeCell ref="A51:D51"/>
  </mergeCells>
  <pageMargins left="0.7" right="0.7" top="0.75" bottom="0.75" header="0.3" footer="0.3"/>
  <pageSetup paperSize="9" scale="7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4">
    <tabColor theme="8" tint="0.59999389629810485"/>
    <pageSetUpPr fitToPage="1"/>
  </sheetPr>
  <dimension ref="A1:L63"/>
  <sheetViews>
    <sheetView showGridLines="0" zoomScale="115" zoomScaleNormal="115" zoomScaleSheetLayoutView="120" workbookViewId="0">
      <selection activeCell="A2" sqref="A2:G2"/>
    </sheetView>
  </sheetViews>
  <sheetFormatPr baseColWidth="10" defaultColWidth="29.8984375" defaultRowHeight="10.199999999999999"/>
  <cols>
    <col min="1" max="1" width="17.19921875" style="7" customWidth="1"/>
    <col min="2" max="2" width="31" style="7" customWidth="1"/>
    <col min="3" max="7" width="10.59765625" style="7" customWidth="1"/>
    <col min="8" max="16384" width="29.8984375" style="7"/>
  </cols>
  <sheetData>
    <row r="1" spans="1:12">
      <c r="A1" s="455" t="s">
        <v>3804</v>
      </c>
      <c r="B1" s="455"/>
      <c r="C1" s="455"/>
      <c r="D1" s="455"/>
      <c r="E1" s="455"/>
      <c r="F1" s="455"/>
      <c r="G1" s="455"/>
    </row>
    <row r="2" spans="1:12">
      <c r="A2" s="455" t="s">
        <v>86</v>
      </c>
      <c r="B2" s="455"/>
      <c r="C2" s="455"/>
      <c r="D2" s="455"/>
      <c r="E2" s="455"/>
      <c r="F2" s="455"/>
      <c r="G2" s="455"/>
    </row>
    <row r="3" spans="1:12" ht="21.75" customHeight="1">
      <c r="A3" s="466" t="s">
        <v>128</v>
      </c>
      <c r="B3" s="466"/>
      <c r="C3" s="466"/>
      <c r="D3" s="466"/>
      <c r="E3" s="466"/>
      <c r="F3" s="466"/>
      <c r="G3" s="466"/>
    </row>
    <row r="4" spans="1:12" ht="5.25" customHeight="1">
      <c r="A4" s="154"/>
      <c r="B4" s="154"/>
      <c r="C4" s="154"/>
      <c r="D4" s="154"/>
      <c r="E4" s="154"/>
      <c r="F4" s="155"/>
      <c r="G4" s="155"/>
    </row>
    <row r="5" spans="1:12" ht="12.75" customHeight="1">
      <c r="A5" s="466" t="s">
        <v>3797</v>
      </c>
      <c r="B5" s="466"/>
      <c r="C5" s="466"/>
      <c r="D5" s="466"/>
      <c r="E5" s="466"/>
      <c r="F5" s="466"/>
      <c r="G5" s="466"/>
    </row>
    <row r="6" spans="1:12">
      <c r="A6" s="466"/>
      <c r="B6" s="466"/>
      <c r="C6" s="466"/>
      <c r="D6" s="466"/>
      <c r="E6" s="466"/>
      <c r="F6" s="466"/>
      <c r="G6" s="466"/>
    </row>
    <row r="7" spans="1:12" ht="15" customHeight="1" thickBot="1">
      <c r="A7" s="467"/>
      <c r="B7" s="467"/>
      <c r="C7" s="467"/>
      <c r="D7" s="467"/>
      <c r="E7" s="467"/>
      <c r="F7" s="467"/>
      <c r="G7" s="467"/>
    </row>
    <row r="8" spans="1:12" ht="35.25" customHeight="1" thickBot="1">
      <c r="A8" s="88" t="s">
        <v>10</v>
      </c>
      <c r="B8" s="89" t="s">
        <v>11</v>
      </c>
      <c r="C8" s="90" t="s">
        <v>108</v>
      </c>
      <c r="D8" s="90" t="s">
        <v>109</v>
      </c>
      <c r="E8" s="90" t="s">
        <v>110</v>
      </c>
      <c r="F8" s="90" t="s">
        <v>111</v>
      </c>
      <c r="G8" s="91" t="s">
        <v>102</v>
      </c>
    </row>
    <row r="9" spans="1:12">
      <c r="A9" s="463" t="s">
        <v>12</v>
      </c>
      <c r="B9" s="92" t="s">
        <v>13</v>
      </c>
      <c r="C9" s="224">
        <v>18000</v>
      </c>
      <c r="D9" s="224">
        <v>18000</v>
      </c>
      <c r="E9" s="224">
        <v>420000</v>
      </c>
      <c r="F9" s="224">
        <v>70680</v>
      </c>
      <c r="G9" s="93">
        <f>SUM(C9:F9)</f>
        <v>526680</v>
      </c>
      <c r="H9" s="223"/>
      <c r="L9" s="429">
        <f>G9/$G$57*100</f>
        <v>22.795274569186059</v>
      </c>
    </row>
    <row r="10" spans="1:12">
      <c r="A10" s="464"/>
      <c r="B10" s="94" t="s">
        <v>14</v>
      </c>
      <c r="C10" s="224">
        <v>150000</v>
      </c>
      <c r="D10" s="224">
        <v>200000</v>
      </c>
      <c r="E10" s="224">
        <v>0</v>
      </c>
      <c r="F10" s="224">
        <v>0</v>
      </c>
      <c r="G10" s="95">
        <f t="shared" ref="G10:G54" si="0">SUM(C10:F10)</f>
        <v>350000</v>
      </c>
      <c r="H10" s="223"/>
      <c r="L10" s="429">
        <f t="shared" ref="L10:L56" si="1">G10/$G$57*100</f>
        <v>15.148374913068889</v>
      </c>
    </row>
    <row r="11" spans="1:12">
      <c r="A11" s="464"/>
      <c r="B11" s="94" t="s">
        <v>15</v>
      </c>
      <c r="C11" s="224">
        <v>3150</v>
      </c>
      <c r="D11" s="224">
        <v>7350</v>
      </c>
      <c r="E11" s="224">
        <v>0</v>
      </c>
      <c r="F11" s="224">
        <v>0</v>
      </c>
      <c r="G11" s="95">
        <f t="shared" si="0"/>
        <v>10500</v>
      </c>
      <c r="H11" s="223"/>
      <c r="L11" s="429">
        <f t="shared" si="1"/>
        <v>0.4544512473920666</v>
      </c>
    </row>
    <row r="12" spans="1:12">
      <c r="A12" s="464"/>
      <c r="B12" s="94" t="s">
        <v>87</v>
      </c>
      <c r="C12" s="224">
        <v>0</v>
      </c>
      <c r="D12" s="224">
        <v>0</v>
      </c>
      <c r="E12" s="224">
        <v>0</v>
      </c>
      <c r="F12" s="224">
        <v>0</v>
      </c>
      <c r="G12" s="95">
        <f t="shared" si="0"/>
        <v>0</v>
      </c>
      <c r="H12" s="223"/>
      <c r="L12" s="429">
        <f t="shared" si="1"/>
        <v>0</v>
      </c>
    </row>
    <row r="13" spans="1:12">
      <c r="A13" s="465"/>
      <c r="B13" s="94" t="s">
        <v>88</v>
      </c>
      <c r="C13" s="224">
        <v>18000</v>
      </c>
      <c r="D13" s="224">
        <v>0</v>
      </c>
      <c r="E13" s="224">
        <v>0</v>
      </c>
      <c r="F13" s="224">
        <v>0</v>
      </c>
      <c r="G13" s="95">
        <f t="shared" si="0"/>
        <v>18000</v>
      </c>
      <c r="H13" s="223"/>
      <c r="L13" s="429">
        <f t="shared" si="1"/>
        <v>0.77905928124354273</v>
      </c>
    </row>
    <row r="14" spans="1:12">
      <c r="A14" s="468" t="s">
        <v>16</v>
      </c>
      <c r="B14" s="94" t="s">
        <v>17</v>
      </c>
      <c r="C14" s="224">
        <v>48000</v>
      </c>
      <c r="D14" s="224">
        <v>48000</v>
      </c>
      <c r="E14" s="224">
        <v>24000</v>
      </c>
      <c r="F14" s="225">
        <v>12000</v>
      </c>
      <c r="G14" s="95">
        <f t="shared" si="0"/>
        <v>132000</v>
      </c>
      <c r="H14" s="223"/>
      <c r="L14" s="429">
        <f t="shared" si="1"/>
        <v>5.7131013957859809</v>
      </c>
    </row>
    <row r="15" spans="1:12">
      <c r="A15" s="464"/>
      <c r="B15" s="94" t="s">
        <v>18</v>
      </c>
      <c r="C15" s="224">
        <v>8400</v>
      </c>
      <c r="D15" s="224">
        <v>8400</v>
      </c>
      <c r="E15" s="224">
        <v>10800</v>
      </c>
      <c r="F15" s="225">
        <v>5400</v>
      </c>
      <c r="G15" s="95">
        <f t="shared" si="0"/>
        <v>33000</v>
      </c>
      <c r="H15" s="223"/>
      <c r="L15" s="429">
        <f t="shared" si="1"/>
        <v>1.4282753489464952</v>
      </c>
    </row>
    <row r="16" spans="1:12">
      <c r="A16" s="464"/>
      <c r="B16" s="94" t="s">
        <v>19</v>
      </c>
      <c r="C16" s="224">
        <v>8400</v>
      </c>
      <c r="D16" s="224">
        <v>8400</v>
      </c>
      <c r="E16" s="224">
        <v>9600</v>
      </c>
      <c r="F16" s="225">
        <v>1920</v>
      </c>
      <c r="G16" s="95">
        <f t="shared" si="0"/>
        <v>28320</v>
      </c>
      <c r="H16" s="223"/>
      <c r="L16" s="429">
        <f t="shared" si="1"/>
        <v>1.2257199358231738</v>
      </c>
    </row>
    <row r="17" spans="1:12">
      <c r="A17" s="464"/>
      <c r="B17" s="94" t="s">
        <v>20</v>
      </c>
      <c r="C17" s="224">
        <v>18000</v>
      </c>
      <c r="D17" s="224">
        <v>24000</v>
      </c>
      <c r="E17" s="224">
        <v>12000</v>
      </c>
      <c r="F17" s="225">
        <v>2400</v>
      </c>
      <c r="G17" s="95">
        <f t="shared" si="0"/>
        <v>56400</v>
      </c>
      <c r="H17" s="223"/>
      <c r="L17" s="429">
        <f t="shared" si="1"/>
        <v>2.4410524145631007</v>
      </c>
    </row>
    <row r="18" spans="1:12">
      <c r="A18" s="464"/>
      <c r="B18" s="94" t="s">
        <v>21</v>
      </c>
      <c r="C18" s="224">
        <v>4800</v>
      </c>
      <c r="D18" s="224">
        <v>4800</v>
      </c>
      <c r="E18" s="224">
        <v>2400</v>
      </c>
      <c r="F18" s="225">
        <v>240</v>
      </c>
      <c r="G18" s="95">
        <f t="shared" si="0"/>
        <v>12240</v>
      </c>
      <c r="H18" s="223"/>
      <c r="L18" s="429">
        <f t="shared" si="1"/>
        <v>0.52976031124560907</v>
      </c>
    </row>
    <row r="19" spans="1:12">
      <c r="A19" s="464"/>
      <c r="B19" s="94" t="s">
        <v>22</v>
      </c>
      <c r="C19" s="224">
        <v>2160</v>
      </c>
      <c r="D19" s="224">
        <v>2160</v>
      </c>
      <c r="E19" s="224">
        <v>720</v>
      </c>
      <c r="F19" s="225">
        <v>144</v>
      </c>
      <c r="G19" s="95">
        <f t="shared" si="0"/>
        <v>5184</v>
      </c>
      <c r="H19" s="223"/>
      <c r="L19" s="429">
        <f t="shared" si="1"/>
        <v>0.2243690729981403</v>
      </c>
    </row>
    <row r="20" spans="1:12">
      <c r="A20" s="464"/>
      <c r="B20" s="94" t="s">
        <v>94</v>
      </c>
      <c r="C20" s="226">
        <v>9600</v>
      </c>
      <c r="D20" s="226">
        <v>10800</v>
      </c>
      <c r="E20" s="226">
        <v>0</v>
      </c>
      <c r="F20" s="226">
        <v>0</v>
      </c>
      <c r="G20" s="95">
        <f t="shared" si="0"/>
        <v>20400</v>
      </c>
      <c r="H20" s="223"/>
      <c r="L20" s="429">
        <f t="shared" si="1"/>
        <v>0.88293385207601516</v>
      </c>
    </row>
    <row r="21" spans="1:12">
      <c r="A21" s="465"/>
      <c r="B21" s="94" t="s">
        <v>23</v>
      </c>
      <c r="C21" s="226">
        <v>3600</v>
      </c>
      <c r="D21" s="226">
        <v>4200</v>
      </c>
      <c r="E21" s="226">
        <v>3000</v>
      </c>
      <c r="F21" s="226">
        <v>600</v>
      </c>
      <c r="G21" s="95">
        <f t="shared" si="0"/>
        <v>11400</v>
      </c>
      <c r="H21" s="223"/>
      <c r="L21" s="429">
        <f t="shared" si="1"/>
        <v>0.49340421145424374</v>
      </c>
    </row>
    <row r="22" spans="1:12">
      <c r="A22" s="468" t="s">
        <v>24</v>
      </c>
      <c r="B22" s="94" t="s">
        <v>25</v>
      </c>
      <c r="C22" s="226">
        <v>3600</v>
      </c>
      <c r="D22" s="226">
        <v>3600</v>
      </c>
      <c r="E22" s="226">
        <v>1200</v>
      </c>
      <c r="F22" s="226">
        <v>240</v>
      </c>
      <c r="G22" s="95">
        <f t="shared" si="0"/>
        <v>8640</v>
      </c>
      <c r="H22" s="223"/>
      <c r="L22" s="429">
        <f t="shared" si="1"/>
        <v>0.37394845499690049</v>
      </c>
    </row>
    <row r="23" spans="1:12">
      <c r="A23" s="464"/>
      <c r="B23" s="94" t="s">
        <v>26</v>
      </c>
      <c r="C23" s="226">
        <v>9600</v>
      </c>
      <c r="D23" s="226">
        <v>9600</v>
      </c>
      <c r="E23" s="226">
        <v>7200</v>
      </c>
      <c r="F23" s="226">
        <v>1440</v>
      </c>
      <c r="G23" s="95">
        <f t="shared" si="0"/>
        <v>27840</v>
      </c>
      <c r="H23" s="223"/>
      <c r="L23" s="429">
        <f t="shared" si="1"/>
        <v>1.2049450216566795</v>
      </c>
    </row>
    <row r="24" spans="1:12">
      <c r="A24" s="464"/>
      <c r="B24" s="94" t="s">
        <v>27</v>
      </c>
      <c r="C24" s="226">
        <v>4800</v>
      </c>
      <c r="D24" s="226">
        <v>4800</v>
      </c>
      <c r="E24" s="226">
        <v>2400</v>
      </c>
      <c r="F24" s="226">
        <v>480</v>
      </c>
      <c r="G24" s="95">
        <f t="shared" si="0"/>
        <v>12480</v>
      </c>
      <c r="H24" s="223"/>
      <c r="L24" s="429">
        <f t="shared" si="1"/>
        <v>0.54014776832885625</v>
      </c>
    </row>
    <row r="25" spans="1:12">
      <c r="A25" s="464"/>
      <c r="B25" s="94" t="s">
        <v>28</v>
      </c>
      <c r="C25" s="226">
        <v>3240</v>
      </c>
      <c r="D25" s="226">
        <v>3600</v>
      </c>
      <c r="E25" s="226">
        <v>2400</v>
      </c>
      <c r="F25" s="226">
        <v>480</v>
      </c>
      <c r="G25" s="95">
        <f t="shared" si="0"/>
        <v>9720</v>
      </c>
      <c r="H25" s="223"/>
      <c r="L25" s="429">
        <f t="shared" si="1"/>
        <v>0.42069201187151306</v>
      </c>
    </row>
    <row r="26" spans="1:12">
      <c r="A26" s="465"/>
      <c r="B26" s="94" t="s">
        <v>29</v>
      </c>
      <c r="C26" s="226">
        <v>1560</v>
      </c>
      <c r="D26" s="226">
        <v>4800</v>
      </c>
      <c r="E26" s="226">
        <v>2400</v>
      </c>
      <c r="F26" s="226">
        <v>480</v>
      </c>
      <c r="G26" s="95">
        <f t="shared" si="0"/>
        <v>9240</v>
      </c>
      <c r="H26" s="223"/>
      <c r="L26" s="429">
        <f t="shared" si="1"/>
        <v>0.3999170977050186</v>
      </c>
    </row>
    <row r="27" spans="1:12">
      <c r="A27" s="468" t="s">
        <v>30</v>
      </c>
      <c r="B27" s="94" t="s">
        <v>31</v>
      </c>
      <c r="C27" s="226">
        <v>19400</v>
      </c>
      <c r="D27" s="226">
        <v>12000</v>
      </c>
      <c r="E27" s="226">
        <v>9600</v>
      </c>
      <c r="F27" s="226">
        <v>1920</v>
      </c>
      <c r="G27" s="95">
        <f t="shared" si="0"/>
        <v>42920</v>
      </c>
      <c r="H27" s="223"/>
      <c r="L27" s="429">
        <f t="shared" si="1"/>
        <v>1.8576235750540477</v>
      </c>
    </row>
    <row r="28" spans="1:12">
      <c r="A28" s="465"/>
      <c r="B28" s="94" t="s">
        <v>32</v>
      </c>
      <c r="C28" s="226">
        <v>3000</v>
      </c>
      <c r="D28" s="226">
        <v>3000</v>
      </c>
      <c r="E28" s="226">
        <v>1000</v>
      </c>
      <c r="F28" s="226">
        <v>200</v>
      </c>
      <c r="G28" s="95">
        <f t="shared" si="0"/>
        <v>7200</v>
      </c>
      <c r="H28" s="223"/>
      <c r="L28" s="429">
        <f t="shared" si="1"/>
        <v>0.3116237124974171</v>
      </c>
    </row>
    <row r="29" spans="1:12">
      <c r="A29" s="468" t="s">
        <v>33</v>
      </c>
      <c r="B29" s="94" t="s">
        <v>34</v>
      </c>
      <c r="C29" s="226">
        <v>1800</v>
      </c>
      <c r="D29" s="226">
        <v>2400</v>
      </c>
      <c r="E29" s="226">
        <v>600</v>
      </c>
      <c r="F29" s="226">
        <v>120</v>
      </c>
      <c r="G29" s="95">
        <f t="shared" si="0"/>
        <v>4920</v>
      </c>
      <c r="H29" s="223"/>
      <c r="L29" s="429">
        <f t="shared" si="1"/>
        <v>0.21294287020656835</v>
      </c>
    </row>
    <row r="30" spans="1:12">
      <c r="A30" s="465"/>
      <c r="B30" s="94" t="s">
        <v>35</v>
      </c>
      <c r="C30" s="226">
        <v>3600</v>
      </c>
      <c r="D30" s="226">
        <v>4200</v>
      </c>
      <c r="E30" s="226">
        <v>600</v>
      </c>
      <c r="F30" s="226">
        <v>120</v>
      </c>
      <c r="G30" s="95">
        <f t="shared" si="0"/>
        <v>8520</v>
      </c>
      <c r="H30" s="223"/>
      <c r="L30" s="429">
        <f t="shared" si="1"/>
        <v>0.3687547264552769</v>
      </c>
    </row>
    <row r="31" spans="1:12">
      <c r="A31" s="468" t="s">
        <v>36</v>
      </c>
      <c r="B31" s="94" t="s">
        <v>37</v>
      </c>
      <c r="C31" s="226">
        <v>3000</v>
      </c>
      <c r="D31" s="226">
        <v>2400</v>
      </c>
      <c r="E31" s="226">
        <v>2400</v>
      </c>
      <c r="F31" s="226">
        <v>480</v>
      </c>
      <c r="G31" s="95">
        <f t="shared" si="0"/>
        <v>8280</v>
      </c>
      <c r="H31" s="223"/>
      <c r="L31" s="429">
        <f t="shared" si="1"/>
        <v>0.35836726937202967</v>
      </c>
    </row>
    <row r="32" spans="1:12">
      <c r="A32" s="464"/>
      <c r="B32" s="94" t="s">
        <v>38</v>
      </c>
      <c r="C32" s="226">
        <v>6000</v>
      </c>
      <c r="D32" s="226">
        <v>6000</v>
      </c>
      <c r="E32" s="226">
        <v>720</v>
      </c>
      <c r="F32" s="226">
        <v>360</v>
      </c>
      <c r="G32" s="95">
        <f t="shared" si="0"/>
        <v>13080</v>
      </c>
      <c r="H32" s="223"/>
      <c r="L32" s="429">
        <f t="shared" si="1"/>
        <v>0.56611641103697441</v>
      </c>
    </row>
    <row r="33" spans="1:12">
      <c r="A33" s="464"/>
      <c r="B33" s="94" t="s">
        <v>89</v>
      </c>
      <c r="C33" s="226">
        <v>6000</v>
      </c>
      <c r="D33" s="226">
        <v>6000</v>
      </c>
      <c r="E33" s="226">
        <v>3000</v>
      </c>
      <c r="F33" s="226">
        <v>1200</v>
      </c>
      <c r="G33" s="95">
        <f t="shared" si="0"/>
        <v>16200</v>
      </c>
      <c r="H33" s="223"/>
      <c r="L33" s="429">
        <f t="shared" si="1"/>
        <v>0.70115335311918847</v>
      </c>
    </row>
    <row r="34" spans="1:12">
      <c r="A34" s="464"/>
      <c r="B34" s="94" t="s">
        <v>95</v>
      </c>
      <c r="C34" s="226">
        <v>9600</v>
      </c>
      <c r="D34" s="226">
        <v>12000</v>
      </c>
      <c r="E34" s="226">
        <v>6000</v>
      </c>
      <c r="F34" s="227">
        <v>3000</v>
      </c>
      <c r="G34" s="95">
        <f t="shared" si="0"/>
        <v>30600</v>
      </c>
      <c r="H34" s="223"/>
      <c r="L34" s="429">
        <f t="shared" si="1"/>
        <v>1.3244007781140228</v>
      </c>
    </row>
    <row r="35" spans="1:12">
      <c r="A35" s="464"/>
      <c r="B35" s="94" t="s">
        <v>96</v>
      </c>
      <c r="C35" s="226">
        <v>3600</v>
      </c>
      <c r="D35" s="226">
        <v>6000</v>
      </c>
      <c r="E35" s="226">
        <v>3000</v>
      </c>
      <c r="F35" s="227">
        <v>1500</v>
      </c>
      <c r="G35" s="95">
        <f t="shared" si="0"/>
        <v>14100</v>
      </c>
      <c r="H35" s="223"/>
      <c r="L35" s="429">
        <f t="shared" si="1"/>
        <v>0.61026310364077518</v>
      </c>
    </row>
    <row r="36" spans="1:12">
      <c r="A36" s="464"/>
      <c r="B36" s="94" t="s">
        <v>97</v>
      </c>
      <c r="C36" s="226">
        <v>19800</v>
      </c>
      <c r="D36" s="226">
        <v>16500</v>
      </c>
      <c r="E36" s="226">
        <v>8250</v>
      </c>
      <c r="F36" s="227">
        <v>2750</v>
      </c>
      <c r="G36" s="95">
        <f t="shared" si="0"/>
        <v>47300</v>
      </c>
      <c r="H36" s="223"/>
      <c r="L36" s="429">
        <f t="shared" si="1"/>
        <v>2.0471946668233096</v>
      </c>
    </row>
    <row r="37" spans="1:12">
      <c r="A37" s="464"/>
      <c r="B37" s="94" t="s">
        <v>98</v>
      </c>
      <c r="C37" s="226">
        <v>43200</v>
      </c>
      <c r="D37" s="226">
        <v>50400</v>
      </c>
      <c r="E37" s="226">
        <v>25200</v>
      </c>
      <c r="F37" s="227">
        <v>14400</v>
      </c>
      <c r="G37" s="95">
        <f t="shared" si="0"/>
        <v>133200</v>
      </c>
      <c r="H37" s="223"/>
      <c r="L37" s="429">
        <f t="shared" si="1"/>
        <v>5.7650386812022161</v>
      </c>
    </row>
    <row r="38" spans="1:12">
      <c r="A38" s="465"/>
      <c r="B38" s="94" t="s">
        <v>39</v>
      </c>
      <c r="C38" s="226">
        <v>4800</v>
      </c>
      <c r="D38" s="226">
        <v>4800</v>
      </c>
      <c r="E38" s="226">
        <v>2400</v>
      </c>
      <c r="F38" s="227">
        <v>1200</v>
      </c>
      <c r="G38" s="95">
        <f t="shared" si="0"/>
        <v>13200</v>
      </c>
      <c r="H38" s="223"/>
      <c r="L38" s="429">
        <f t="shared" si="1"/>
        <v>0.571310139578598</v>
      </c>
    </row>
    <row r="39" spans="1:12">
      <c r="A39" s="468" t="s">
        <v>40</v>
      </c>
      <c r="B39" s="94" t="s">
        <v>41</v>
      </c>
      <c r="C39" s="226">
        <v>3600</v>
      </c>
      <c r="D39" s="226">
        <v>3600</v>
      </c>
      <c r="E39" s="227">
        <v>1800</v>
      </c>
      <c r="F39" s="227">
        <v>360</v>
      </c>
      <c r="G39" s="95">
        <f t="shared" si="0"/>
        <v>9360</v>
      </c>
      <c r="H39" s="223"/>
      <c r="L39" s="429">
        <f t="shared" si="1"/>
        <v>0.40511082624664224</v>
      </c>
    </row>
    <row r="40" spans="1:12">
      <c r="A40" s="464"/>
      <c r="B40" s="94" t="s">
        <v>42</v>
      </c>
      <c r="C40" s="226">
        <v>1800</v>
      </c>
      <c r="D40" s="226">
        <v>1800</v>
      </c>
      <c r="E40" s="227">
        <v>900</v>
      </c>
      <c r="F40" s="227">
        <v>180</v>
      </c>
      <c r="G40" s="95">
        <f t="shared" si="0"/>
        <v>4680</v>
      </c>
      <c r="H40" s="223"/>
      <c r="L40" s="429">
        <f t="shared" si="1"/>
        <v>0.20255541312332112</v>
      </c>
    </row>
    <row r="41" spans="1:12">
      <c r="A41" s="464"/>
      <c r="B41" s="94" t="s">
        <v>43</v>
      </c>
      <c r="C41" s="226">
        <v>1020</v>
      </c>
      <c r="D41" s="226">
        <v>1020</v>
      </c>
      <c r="E41" s="227">
        <v>510</v>
      </c>
      <c r="F41" s="227">
        <v>102</v>
      </c>
      <c r="G41" s="95">
        <f t="shared" si="0"/>
        <v>2652</v>
      </c>
      <c r="H41" s="223"/>
      <c r="L41" s="429">
        <f t="shared" si="1"/>
        <v>0.11478140076988197</v>
      </c>
    </row>
    <row r="42" spans="1:12">
      <c r="A42" s="464"/>
      <c r="B42" s="94" t="s">
        <v>44</v>
      </c>
      <c r="C42" s="226">
        <v>1140</v>
      </c>
      <c r="D42" s="226">
        <v>1140</v>
      </c>
      <c r="E42" s="227">
        <v>570</v>
      </c>
      <c r="F42" s="227">
        <v>114</v>
      </c>
      <c r="G42" s="95">
        <f t="shared" si="0"/>
        <v>2964</v>
      </c>
      <c r="H42" s="223"/>
      <c r="L42" s="429">
        <f t="shared" si="1"/>
        <v>0.12828509497810339</v>
      </c>
    </row>
    <row r="43" spans="1:12">
      <c r="A43" s="464"/>
      <c r="B43" s="94" t="s">
        <v>45</v>
      </c>
      <c r="C43" s="226">
        <v>4832.4719999999998</v>
      </c>
      <c r="D43" s="226">
        <v>4832.4719999999998</v>
      </c>
      <c r="E43" s="227">
        <v>2416.2359999999999</v>
      </c>
      <c r="F43" s="227">
        <v>483.24720000000002</v>
      </c>
      <c r="G43" s="95">
        <f t="shared" si="0"/>
        <v>12564.4272</v>
      </c>
      <c r="H43" s="223"/>
      <c r="L43" s="429">
        <f t="shared" si="1"/>
        <v>0.54380186798160102</v>
      </c>
    </row>
    <row r="44" spans="1:12">
      <c r="A44" s="464"/>
      <c r="B44" s="94" t="s">
        <v>99</v>
      </c>
      <c r="C44" s="226">
        <v>2280</v>
      </c>
      <c r="D44" s="226">
        <v>2280</v>
      </c>
      <c r="E44" s="227">
        <v>1140</v>
      </c>
      <c r="F44" s="227">
        <v>228</v>
      </c>
      <c r="G44" s="95">
        <f t="shared" si="0"/>
        <v>5928</v>
      </c>
      <c r="H44" s="223"/>
      <c r="L44" s="429">
        <f t="shared" si="1"/>
        <v>0.25657018995620678</v>
      </c>
    </row>
    <row r="45" spans="1:12">
      <c r="A45" s="464"/>
      <c r="B45" s="94" t="s">
        <v>112</v>
      </c>
      <c r="C45" s="226">
        <v>21658.14</v>
      </c>
      <c r="D45" s="226">
        <v>21658.14</v>
      </c>
      <c r="E45" s="226">
        <v>14438.760000000002</v>
      </c>
      <c r="F45" s="226">
        <v>14438.760000000002</v>
      </c>
      <c r="G45" s="95">
        <f t="shared" si="0"/>
        <v>72193.8</v>
      </c>
      <c r="H45" s="223"/>
      <c r="L45" s="429">
        <f t="shared" si="1"/>
        <v>3.1246249965688935</v>
      </c>
    </row>
    <row r="46" spans="1:12">
      <c r="A46" s="464"/>
      <c r="B46" s="94" t="s">
        <v>3795</v>
      </c>
      <c r="C46" s="258">
        <v>216820.65000129346</v>
      </c>
      <c r="D46" s="258">
        <v>216820.65000129346</v>
      </c>
      <c r="E46" s="226">
        <v>0</v>
      </c>
      <c r="F46" s="226">
        <v>0</v>
      </c>
      <c r="G46" s="95">
        <f t="shared" si="0"/>
        <v>433641.30000258691</v>
      </c>
      <c r="H46" s="223"/>
      <c r="L46" s="429">
        <f t="shared" si="1"/>
        <v>18.768459972085047</v>
      </c>
    </row>
    <row r="47" spans="1:12" ht="20.399999999999999">
      <c r="A47" s="465"/>
      <c r="B47" s="94" t="s">
        <v>46</v>
      </c>
      <c r="C47" s="226">
        <v>1152</v>
      </c>
      <c r="D47" s="226">
        <v>1152</v>
      </c>
      <c r="E47" s="226">
        <v>576</v>
      </c>
      <c r="F47" s="226">
        <v>576</v>
      </c>
      <c r="G47" s="95">
        <f t="shared" si="0"/>
        <v>3456</v>
      </c>
      <c r="H47" s="223"/>
      <c r="L47" s="429">
        <f t="shared" si="1"/>
        <v>0.14957938199876022</v>
      </c>
    </row>
    <row r="48" spans="1:12" ht="20.399999999999999">
      <c r="A48" s="468" t="s">
        <v>47</v>
      </c>
      <c r="B48" s="94" t="s">
        <v>1827</v>
      </c>
      <c r="C48" s="226">
        <v>8089.5760000000018</v>
      </c>
      <c r="D48" s="226">
        <v>8089.5760000000018</v>
      </c>
      <c r="E48" s="226">
        <v>2022.3940000000005</v>
      </c>
      <c r="F48" s="226">
        <v>2022.3940000000005</v>
      </c>
      <c r="G48" s="95">
        <f t="shared" si="0"/>
        <v>20223.940000000006</v>
      </c>
      <c r="H48" s="223"/>
      <c r="L48" s="429">
        <f t="shared" si="1"/>
        <v>0.87531378668403004</v>
      </c>
    </row>
    <row r="49" spans="1:12">
      <c r="A49" s="464"/>
      <c r="B49" s="94" t="s">
        <v>1828</v>
      </c>
      <c r="C49" s="226">
        <v>28676.626000000007</v>
      </c>
      <c r="D49" s="226">
        <v>28676.626000000007</v>
      </c>
      <c r="E49" s="226">
        <v>7169.1565000000019</v>
      </c>
      <c r="F49" s="226">
        <v>7169.1565000000019</v>
      </c>
      <c r="G49" s="95">
        <f t="shared" si="0"/>
        <v>71691.565000000017</v>
      </c>
      <c r="H49" s="223"/>
      <c r="L49" s="429">
        <f t="shared" si="1"/>
        <v>3.102887727784708</v>
      </c>
    </row>
    <row r="50" spans="1:12">
      <c r="A50" s="468" t="s">
        <v>48</v>
      </c>
      <c r="B50" s="94" t="s">
        <v>113</v>
      </c>
      <c r="C50" s="226">
        <v>3573.5919999999996</v>
      </c>
      <c r="D50" s="226">
        <v>3573.5919999999996</v>
      </c>
      <c r="E50" s="226">
        <v>2382.3910000000001</v>
      </c>
      <c r="F50" s="226">
        <v>2382.3910000000001</v>
      </c>
      <c r="G50" s="95">
        <f t="shared" si="0"/>
        <v>11911.965999999999</v>
      </c>
      <c r="H50" s="223"/>
      <c r="L50" s="429">
        <f t="shared" si="1"/>
        <v>0.51556264834208432</v>
      </c>
    </row>
    <row r="51" spans="1:12" ht="30.6">
      <c r="A51" s="464"/>
      <c r="B51" s="94" t="s">
        <v>114</v>
      </c>
      <c r="C51" s="226">
        <v>3573.5919999999996</v>
      </c>
      <c r="D51" s="226">
        <v>3573.5919999999996</v>
      </c>
      <c r="E51" s="226">
        <v>2382.3910000000001</v>
      </c>
      <c r="F51" s="226">
        <v>2382.3910000000001</v>
      </c>
      <c r="G51" s="95">
        <f t="shared" si="0"/>
        <v>11911.965999999999</v>
      </c>
      <c r="H51" s="223"/>
      <c r="L51" s="429">
        <f t="shared" si="1"/>
        <v>0.51556264834208432</v>
      </c>
    </row>
    <row r="52" spans="1:12">
      <c r="A52" s="464"/>
      <c r="B52" s="94" t="s">
        <v>115</v>
      </c>
      <c r="C52" s="226">
        <v>3573.5919999999996</v>
      </c>
      <c r="D52" s="226">
        <v>3573.5919999999996</v>
      </c>
      <c r="E52" s="226">
        <v>2382.3910000000001</v>
      </c>
      <c r="F52" s="226">
        <v>2382.3910000000001</v>
      </c>
      <c r="G52" s="95">
        <f t="shared" si="0"/>
        <v>11911.965999999999</v>
      </c>
      <c r="H52" s="223"/>
      <c r="L52" s="429">
        <f t="shared" si="1"/>
        <v>0.51556264834208432</v>
      </c>
    </row>
    <row r="53" spans="1:12" ht="20.399999999999999">
      <c r="A53" s="464"/>
      <c r="B53" s="94" t="s">
        <v>116</v>
      </c>
      <c r="C53" s="226">
        <v>3573.5919999999996</v>
      </c>
      <c r="D53" s="226">
        <v>3573.5919999999996</v>
      </c>
      <c r="E53" s="226">
        <v>2382.3910000000001</v>
      </c>
      <c r="F53" s="226">
        <v>2382.3910000000001</v>
      </c>
      <c r="G53" s="95">
        <f t="shared" si="0"/>
        <v>11911.965999999999</v>
      </c>
      <c r="H53" s="223"/>
      <c r="L53" s="429">
        <f t="shared" si="1"/>
        <v>0.51556264834208432</v>
      </c>
    </row>
    <row r="54" spans="1:12">
      <c r="A54" s="464"/>
      <c r="B54" s="94" t="s">
        <v>117</v>
      </c>
      <c r="C54" s="226">
        <v>3573.5919999999996</v>
      </c>
      <c r="D54" s="226">
        <v>3573.5919999999996</v>
      </c>
      <c r="E54" s="226">
        <v>2382.3910000000001</v>
      </c>
      <c r="F54" s="226">
        <v>2382.3910000000001</v>
      </c>
      <c r="G54" s="95">
        <f t="shared" si="0"/>
        <v>11911.965999999999</v>
      </c>
      <c r="H54" s="223"/>
      <c r="L54" s="429">
        <f t="shared" si="1"/>
        <v>0.51556264834208432</v>
      </c>
    </row>
    <row r="55" spans="1:12">
      <c r="A55" s="464"/>
      <c r="B55" s="94"/>
      <c r="C55" s="157"/>
      <c r="D55" s="157"/>
      <c r="E55" s="157"/>
      <c r="F55" s="156"/>
      <c r="G55" s="95"/>
      <c r="H55" s="223"/>
      <c r="L55" s="429">
        <f t="shared" si="1"/>
        <v>0</v>
      </c>
    </row>
    <row r="56" spans="1:12" ht="10.8" thickBot="1">
      <c r="A56" s="469"/>
      <c r="B56" s="96"/>
      <c r="C56" s="158"/>
      <c r="D56" s="158"/>
      <c r="E56" s="158"/>
      <c r="F56" s="159"/>
      <c r="G56" s="97"/>
      <c r="H56" s="223"/>
      <c r="I56" s="98"/>
      <c r="L56" s="429">
        <f t="shared" si="1"/>
        <v>0</v>
      </c>
    </row>
    <row r="57" spans="1:12" ht="20.25" customHeight="1" thickBot="1">
      <c r="A57" s="88"/>
      <c r="B57" s="99" t="s">
        <v>49</v>
      </c>
      <c r="C57" s="100">
        <f>ROUND(SUM(C9:C56),2)</f>
        <v>747647.42</v>
      </c>
      <c r="D57" s="100">
        <f>ROUND(SUM(D9:D56),2)</f>
        <v>797147.42</v>
      </c>
      <c r="E57" s="100">
        <f>ROUND(SUM(E9:E56),2)</f>
        <v>604344.5</v>
      </c>
      <c r="F57" s="100">
        <f>ROUND(SUM(F9:F56),2)</f>
        <v>161339.51</v>
      </c>
      <c r="G57" s="100">
        <f>ROUND(SUM(G9:G56),2)</f>
        <v>2310478.86</v>
      </c>
      <c r="H57" s="223"/>
      <c r="I57" s="98"/>
      <c r="L57" s="429"/>
    </row>
    <row r="58" spans="1:12" ht="20.25" customHeight="1" thickBot="1">
      <c r="B58" s="99" t="s">
        <v>71</v>
      </c>
      <c r="C58" s="101">
        <f>'PERSONAL EDAR ACCB'!F54</f>
        <v>1433254.2299999997</v>
      </c>
      <c r="D58" s="101">
        <f>'PERSONAL EDAR ACCMA'!F54</f>
        <v>1314727.07</v>
      </c>
      <c r="E58" s="101">
        <f>'PERSONAL TTA ACCMA'!F54</f>
        <v>961953.31</v>
      </c>
      <c r="F58" s="101">
        <f>'PERSONAL ERA ACCMA'!F54</f>
        <v>278362.43000000005</v>
      </c>
      <c r="G58" s="100">
        <f>ROUND(SUM(C58:F58),2)</f>
        <v>3988297.04</v>
      </c>
      <c r="H58" s="223"/>
      <c r="L58" s="429"/>
    </row>
    <row r="59" spans="1:12" ht="20.25" customHeight="1">
      <c r="A59" s="51" t="s">
        <v>103</v>
      </c>
      <c r="C59" s="98">
        <f>C57+C58</f>
        <v>2180901.65</v>
      </c>
      <c r="D59" s="98">
        <f t="shared" ref="D59:F59" si="2">D57+D58</f>
        <v>2111874.4900000002</v>
      </c>
      <c r="E59" s="98">
        <f t="shared" si="2"/>
        <v>1566297.81</v>
      </c>
      <c r="F59" s="98">
        <f t="shared" si="2"/>
        <v>439701.94000000006</v>
      </c>
      <c r="G59" s="98">
        <f t="shared" ref="G59" si="3">G57+G58</f>
        <v>6298775.9000000004</v>
      </c>
      <c r="H59" s="223"/>
      <c r="L59" s="429"/>
    </row>
    <row r="60" spans="1:12" ht="4.5" customHeight="1">
      <c r="H60" s="223"/>
      <c r="L60" s="429"/>
    </row>
    <row r="61" spans="1:12" ht="21" customHeight="1">
      <c r="A61" s="51" t="s">
        <v>107</v>
      </c>
      <c r="C61" s="102">
        <f>ROUND(C59/365.2,3)</f>
        <v>5971.8010000000004</v>
      </c>
      <c r="D61" s="102">
        <f t="shared" ref="D61:F61" si="4">ROUND(D59/365.2,3)</f>
        <v>5782.7889999999998</v>
      </c>
      <c r="E61" s="102">
        <f t="shared" si="4"/>
        <v>4288.8770000000004</v>
      </c>
      <c r="F61" s="102">
        <f t="shared" si="4"/>
        <v>1204.0029999999999</v>
      </c>
      <c r="G61" s="102">
        <f t="shared" ref="G61" si="5">ROUND(G59/365.2,3)</f>
        <v>17247.47</v>
      </c>
      <c r="H61" s="223"/>
      <c r="L61" s="429"/>
    </row>
    <row r="62" spans="1:12">
      <c r="A62" s="51"/>
      <c r="L62" s="429"/>
    </row>
    <row r="63" spans="1:12">
      <c r="L63" s="429"/>
    </row>
  </sheetData>
  <sheetProtection selectLockedCells="1"/>
  <mergeCells count="13">
    <mergeCell ref="A39:A47"/>
    <mergeCell ref="A48:A49"/>
    <mergeCell ref="A50:A56"/>
    <mergeCell ref="A14:A21"/>
    <mergeCell ref="A22:A26"/>
    <mergeCell ref="A27:A28"/>
    <mergeCell ref="A29:A30"/>
    <mergeCell ref="A31:A38"/>
    <mergeCell ref="A9:A13"/>
    <mergeCell ref="A1:G1"/>
    <mergeCell ref="A2:G2"/>
    <mergeCell ref="A3:G3"/>
    <mergeCell ref="A5:G7"/>
  </mergeCells>
  <pageMargins left="0.7" right="0.7" top="0.75" bottom="0.75" header="0.3" footer="0.3"/>
  <pageSetup paperSize="9" scale="7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73746-17AC-46B1-AD36-38EA1A422E91}">
  <sheetPr>
    <pageSetUpPr fitToPage="1"/>
  </sheetPr>
  <dimension ref="A1:B36"/>
  <sheetViews>
    <sheetView showGridLines="0" workbookViewId="0">
      <selection activeCell="A4" sqref="A4:D4"/>
    </sheetView>
  </sheetViews>
  <sheetFormatPr baseColWidth="10" defaultColWidth="11.19921875" defaultRowHeight="13.2"/>
  <cols>
    <col min="1" max="1" width="29.8984375" style="1" customWidth="1"/>
    <col min="2" max="2" width="16.3984375" style="1" bestFit="1" customWidth="1"/>
    <col min="3" max="16384" width="11.19921875" style="1"/>
  </cols>
  <sheetData>
    <row r="1" spans="1:2">
      <c r="A1" s="57" t="s">
        <v>3512</v>
      </c>
      <c r="B1" s="58"/>
    </row>
    <row r="3" spans="1:2" ht="13.8" thickBot="1"/>
    <row r="4" spans="1:2" ht="27" thickBot="1">
      <c r="A4" s="59" t="s">
        <v>885</v>
      </c>
      <c r="B4" s="60" t="s">
        <v>104</v>
      </c>
    </row>
    <row r="5" spans="1:2" ht="16.2" customHeight="1">
      <c r="A5" s="61" t="s">
        <v>3</v>
      </c>
      <c r="B5" s="62">
        <f>'PREVENTIVO CB'!F209</f>
        <v>2161618.5700000003</v>
      </c>
    </row>
    <row r="6" spans="1:2" ht="16.2" customHeight="1">
      <c r="A6" s="61" t="s">
        <v>4</v>
      </c>
      <c r="B6" s="62">
        <f>'PREDICTIVO CB'!F50</f>
        <v>41921.25</v>
      </c>
    </row>
    <row r="7" spans="1:2" ht="16.2" customHeight="1">
      <c r="A7" s="61" t="s">
        <v>5</v>
      </c>
      <c r="B7" s="62">
        <f>'METROLOGICO CB'!F208</f>
        <v>560885.25999999989</v>
      </c>
    </row>
    <row r="8" spans="1:2" ht="16.2" customHeight="1">
      <c r="A8" s="61" t="s">
        <v>6</v>
      </c>
      <c r="B8" s="62">
        <f>'REGLAMENTARIO CB'!F143</f>
        <v>240023.28000000006</v>
      </c>
    </row>
    <row r="9" spans="1:2" ht="16.2" customHeight="1" thickBot="1">
      <c r="A9" s="61" t="s">
        <v>7</v>
      </c>
      <c r="B9" s="62">
        <f>'ESPECIFICO CB'!F82</f>
        <v>628560.90000000049</v>
      </c>
    </row>
    <row r="10" spans="1:2" ht="13.8" thickBot="1">
      <c r="A10" s="63" t="s">
        <v>886</v>
      </c>
      <c r="B10" s="64">
        <f t="shared" ref="B10" si="0">SUM(B5:B9)</f>
        <v>3633009.2600000007</v>
      </c>
    </row>
    <row r="11" spans="1:2" ht="16.2" customHeight="1" thickBot="1"/>
    <row r="12" spans="1:2" ht="27" thickBot="1">
      <c r="A12" s="59" t="s">
        <v>887</v>
      </c>
      <c r="B12" s="60" t="s">
        <v>104</v>
      </c>
    </row>
    <row r="13" spans="1:2">
      <c r="A13" s="61" t="s">
        <v>3</v>
      </c>
      <c r="B13" s="62">
        <f>'PREVENTIVO CMA'!F188</f>
        <v>1726408.76</v>
      </c>
    </row>
    <row r="14" spans="1:2">
      <c r="A14" s="61" t="s">
        <v>4</v>
      </c>
      <c r="B14" s="62">
        <f>'PREDICTIVO CMA'!F26</f>
        <v>32771.26</v>
      </c>
    </row>
    <row r="15" spans="1:2">
      <c r="A15" s="61" t="s">
        <v>5</v>
      </c>
      <c r="B15" s="62">
        <f>'METROLÓGICO CMA'!F139</f>
        <v>300646.8400000002</v>
      </c>
    </row>
    <row r="16" spans="1:2">
      <c r="A16" s="61" t="s">
        <v>6</v>
      </c>
      <c r="B16" s="62">
        <f>'REGLAMENTARIO CMA'!F167</f>
        <v>221006.3899999999</v>
      </c>
    </row>
    <row r="17" spans="1:2">
      <c r="A17" s="61" t="s">
        <v>7</v>
      </c>
      <c r="B17" s="62">
        <f>'ESPECÍFICO CMA'!F54</f>
        <v>1953069.9500000002</v>
      </c>
    </row>
    <row r="18" spans="1:2" ht="13.8" thickBot="1">
      <c r="A18" s="65" t="s">
        <v>105</v>
      </c>
      <c r="B18" s="66">
        <f t="shared" ref="B18" si="1">SUM(B13:B17)</f>
        <v>4233903.2</v>
      </c>
    </row>
    <row r="19" spans="1:2" ht="13.8" thickBot="1"/>
    <row r="20" spans="1:2" ht="27" thickBot="1">
      <c r="A20" s="59" t="s">
        <v>888</v>
      </c>
      <c r="B20" s="60" t="s">
        <v>104</v>
      </c>
    </row>
    <row r="21" spans="1:2">
      <c r="A21" s="61" t="s">
        <v>3</v>
      </c>
      <c r="B21" s="62">
        <f>'PREVENTIVO CMA'!F204</f>
        <v>107559</v>
      </c>
    </row>
    <row r="22" spans="1:2">
      <c r="A22" s="61" t="s">
        <v>4</v>
      </c>
      <c r="B22" s="62">
        <f>'PREDICTIVO CMA'!F36</f>
        <v>1350</v>
      </c>
    </row>
    <row r="23" spans="1:2">
      <c r="A23" s="61" t="s">
        <v>5</v>
      </c>
      <c r="B23" s="62">
        <f>'METROLÓGICO CMA'!F169</f>
        <v>10625</v>
      </c>
    </row>
    <row r="24" spans="1:2">
      <c r="A24" s="61" t="s">
        <v>6</v>
      </c>
      <c r="B24" s="62">
        <f>'REGLAMENTARIO CMA'!F203</f>
        <v>20079.400000000001</v>
      </c>
    </row>
    <row r="25" spans="1:2">
      <c r="A25" s="61" t="s">
        <v>7</v>
      </c>
      <c r="B25" s="62">
        <f>'ESPECÍFICO CMA'!F77</f>
        <v>61150.55</v>
      </c>
    </row>
    <row r="26" spans="1:2" ht="13.8" thickBot="1">
      <c r="A26" s="67" t="s">
        <v>106</v>
      </c>
      <c r="B26" s="66">
        <f t="shared" ref="B26" si="2">SUM(B21:B25)</f>
        <v>200763.95</v>
      </c>
    </row>
    <row r="27" spans="1:2" ht="13.8" thickBot="1"/>
    <row r="28" spans="1:2" ht="27" thickBot="1">
      <c r="A28" s="59" t="s">
        <v>889</v>
      </c>
      <c r="B28" s="60" t="s">
        <v>104</v>
      </c>
    </row>
    <row r="29" spans="1:2">
      <c r="A29" s="61" t="s">
        <v>3</v>
      </c>
      <c r="B29" s="62">
        <f>'PREVENTIVO CMA'!F245</f>
        <v>406382.47000000009</v>
      </c>
    </row>
    <row r="30" spans="1:2">
      <c r="A30" s="61" t="s">
        <v>4</v>
      </c>
      <c r="B30" s="62">
        <f>'PREDICTIVO CMA'!F46</f>
        <v>1350</v>
      </c>
    </row>
    <row r="31" spans="1:2">
      <c r="A31" s="61" t="s">
        <v>5</v>
      </c>
      <c r="B31" s="62">
        <f>'METROLÓGICO CMA'!F297</f>
        <v>105267.5</v>
      </c>
    </row>
    <row r="32" spans="1:2">
      <c r="A32" s="61" t="s">
        <v>6</v>
      </c>
      <c r="B32" s="62">
        <f>'REGLAMENTARIO CMA'!F241</f>
        <v>22171.25</v>
      </c>
    </row>
    <row r="33" spans="1:2">
      <c r="A33" s="61" t="s">
        <v>7</v>
      </c>
      <c r="B33" s="62">
        <f>'ESPECÍFICO CMA'!F109</f>
        <v>284785.19</v>
      </c>
    </row>
    <row r="34" spans="1:2" ht="13.8" thickBot="1">
      <c r="A34" s="67" t="s">
        <v>890</v>
      </c>
      <c r="B34" s="66">
        <f t="shared" ref="B34" si="3">SUM(B29:B33)</f>
        <v>819956.41000000015</v>
      </c>
    </row>
    <row r="35" spans="1:2" ht="13.8" thickBot="1"/>
    <row r="36" spans="1:2" ht="13.8" thickBot="1">
      <c r="A36" s="63" t="s">
        <v>891</v>
      </c>
      <c r="B36" s="64">
        <f>B18+B26+B34</f>
        <v>5254623.5600000005</v>
      </c>
    </row>
  </sheetData>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11A73-8E40-4312-B4FE-C2D6D4E7DE14}">
  <dimension ref="A1:J211"/>
  <sheetViews>
    <sheetView showGridLines="0" zoomScale="115" zoomScaleNormal="115" zoomScaleSheetLayoutView="100" workbookViewId="0">
      <pane xSplit="6" ySplit="3" topLeftCell="G36" activePane="bottomRight" state="frozen"/>
      <selection activeCell="B21" sqref="B21"/>
      <selection pane="topRight" activeCell="B21" sqref="B21"/>
      <selection pane="bottomLeft" activeCell="B21" sqref="B21"/>
      <selection pane="bottomRight" activeCell="E224" sqref="E224"/>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7" width="8.5" style="3" customWidth="1"/>
    <col min="8" max="8" width="20.69921875" style="3" customWidth="1"/>
    <col min="9" max="9" width="17.8984375" style="3" customWidth="1"/>
    <col min="10" max="10" width="35.09765625" style="3" customWidth="1"/>
    <col min="11" max="16384" width="11" style="3"/>
  </cols>
  <sheetData>
    <row r="1" spans="1:10" s="2" customFormat="1" ht="12">
      <c r="A1" s="382" t="s">
        <v>3513</v>
      </c>
      <c r="B1" s="259"/>
      <c r="C1" s="259"/>
      <c r="D1" s="259"/>
      <c r="E1" s="259"/>
      <c r="F1" s="259"/>
    </row>
    <row r="2" spans="1:10" ht="12.75" customHeight="1" thickBot="1">
      <c r="A2" s="470" t="s">
        <v>129</v>
      </c>
      <c r="B2" s="470"/>
      <c r="C2" s="470"/>
      <c r="D2" s="470"/>
      <c r="E2" s="470"/>
      <c r="F2" s="470"/>
    </row>
    <row r="3" spans="1:10" s="103" customFormat="1" ht="23.25" customHeight="1" thickBot="1">
      <c r="A3" s="260" t="s">
        <v>90</v>
      </c>
      <c r="B3" s="261" t="s">
        <v>8</v>
      </c>
      <c r="C3" s="262" t="s">
        <v>0</v>
      </c>
      <c r="D3" s="263" t="s">
        <v>130</v>
      </c>
      <c r="E3" s="16" t="s">
        <v>1</v>
      </c>
      <c r="F3" s="4" t="s">
        <v>2</v>
      </c>
    </row>
    <row r="4" spans="1:10" s="5" customFormat="1" ht="30.6">
      <c r="A4" s="264" t="s">
        <v>1834</v>
      </c>
      <c r="B4" s="265" t="s">
        <v>131</v>
      </c>
      <c r="C4" s="266" t="s">
        <v>132</v>
      </c>
      <c r="D4" s="267">
        <v>1</v>
      </c>
      <c r="E4" s="268">
        <v>798.6</v>
      </c>
      <c r="F4" s="55">
        <f t="shared" ref="F4:F67" si="0">ROUND(E4*D4,2)</f>
        <v>798.6</v>
      </c>
      <c r="J4" s="105"/>
    </row>
    <row r="5" spans="1:10" s="5" customFormat="1" ht="30.6">
      <c r="A5" s="264" t="s">
        <v>1834</v>
      </c>
      <c r="B5" s="265" t="s">
        <v>134</v>
      </c>
      <c r="C5" s="266" t="s">
        <v>133</v>
      </c>
      <c r="D5" s="267">
        <v>1</v>
      </c>
      <c r="E5" s="268">
        <v>14556.3</v>
      </c>
      <c r="F5" s="55">
        <f t="shared" si="0"/>
        <v>14556.3</v>
      </c>
      <c r="J5" s="105"/>
    </row>
    <row r="6" spans="1:10" s="5" customFormat="1" ht="33.75" customHeight="1">
      <c r="A6" s="264" t="s">
        <v>1834</v>
      </c>
      <c r="B6" s="265" t="s">
        <v>1835</v>
      </c>
      <c r="C6" s="266" t="s">
        <v>135</v>
      </c>
      <c r="D6" s="267">
        <v>1</v>
      </c>
      <c r="E6" s="268">
        <v>1694</v>
      </c>
      <c r="F6" s="55">
        <f t="shared" si="0"/>
        <v>1694</v>
      </c>
    </row>
    <row r="7" spans="1:10" s="5" customFormat="1" ht="33.75" customHeight="1">
      <c r="A7" s="264" t="s">
        <v>1834</v>
      </c>
      <c r="B7" s="265" t="s">
        <v>1836</v>
      </c>
      <c r="C7" s="266" t="s">
        <v>136</v>
      </c>
      <c r="D7" s="267">
        <v>1</v>
      </c>
      <c r="E7" s="268">
        <v>2395.7999999999997</v>
      </c>
      <c r="F7" s="55">
        <f t="shared" si="0"/>
        <v>2395.8000000000002</v>
      </c>
    </row>
    <row r="8" spans="1:10" s="5" customFormat="1" ht="30.6">
      <c r="A8" s="264" t="s">
        <v>1834</v>
      </c>
      <c r="B8" s="265" t="s">
        <v>1837</v>
      </c>
      <c r="C8" s="266" t="s">
        <v>137</v>
      </c>
      <c r="D8" s="267">
        <v>1</v>
      </c>
      <c r="E8" s="268">
        <v>9776.7999999999993</v>
      </c>
      <c r="F8" s="55">
        <f t="shared" si="0"/>
        <v>9776.7999999999993</v>
      </c>
    </row>
    <row r="9" spans="1:10" s="5" customFormat="1" ht="30.6">
      <c r="A9" s="264" t="s">
        <v>1834</v>
      </c>
      <c r="B9" s="265" t="s">
        <v>1838</v>
      </c>
      <c r="C9" s="266" t="s">
        <v>138</v>
      </c>
      <c r="D9" s="267">
        <v>1</v>
      </c>
      <c r="E9" s="268">
        <v>16511.66</v>
      </c>
      <c r="F9" s="55">
        <f t="shared" si="0"/>
        <v>16511.66</v>
      </c>
    </row>
    <row r="10" spans="1:10" s="5" customFormat="1" ht="33.75" customHeight="1">
      <c r="A10" s="264" t="s">
        <v>1834</v>
      </c>
      <c r="B10" s="265" t="s">
        <v>1839</v>
      </c>
      <c r="C10" s="266" t="s">
        <v>139</v>
      </c>
      <c r="D10" s="267">
        <v>1</v>
      </c>
      <c r="E10" s="268">
        <v>665.5</v>
      </c>
      <c r="F10" s="55">
        <f t="shared" si="0"/>
        <v>665.5</v>
      </c>
      <c r="J10" s="6"/>
    </row>
    <row r="11" spans="1:10" s="5" customFormat="1" ht="33.75" customHeight="1">
      <c r="A11" s="264" t="s">
        <v>1834</v>
      </c>
      <c r="B11" s="265" t="s">
        <v>1840</v>
      </c>
      <c r="C11" s="266" t="s">
        <v>140</v>
      </c>
      <c r="D11" s="267">
        <v>1</v>
      </c>
      <c r="E11" s="268">
        <v>4658.5</v>
      </c>
      <c r="F11" s="55">
        <f t="shared" si="0"/>
        <v>4658.5</v>
      </c>
      <c r="J11" s="6"/>
    </row>
    <row r="12" spans="1:10" s="5" customFormat="1" ht="40.799999999999997">
      <c r="A12" s="264" t="s">
        <v>1834</v>
      </c>
      <c r="B12" s="265" t="s">
        <v>1841</v>
      </c>
      <c r="C12" s="266" t="s">
        <v>141</v>
      </c>
      <c r="D12" s="267">
        <v>1</v>
      </c>
      <c r="E12" s="268">
        <v>7018</v>
      </c>
      <c r="F12" s="55">
        <f t="shared" si="0"/>
        <v>7018</v>
      </c>
    </row>
    <row r="13" spans="1:10" s="5" customFormat="1" ht="40.799999999999997">
      <c r="A13" s="264" t="s">
        <v>1834</v>
      </c>
      <c r="B13" s="265" t="s">
        <v>1842</v>
      </c>
      <c r="C13" s="266" t="s">
        <v>142</v>
      </c>
      <c r="D13" s="267">
        <v>1</v>
      </c>
      <c r="E13" s="268">
        <v>3133.9</v>
      </c>
      <c r="F13" s="55">
        <f t="shared" si="0"/>
        <v>3133.9</v>
      </c>
    </row>
    <row r="14" spans="1:10" s="5" customFormat="1" ht="30.6">
      <c r="A14" s="264" t="s">
        <v>1834</v>
      </c>
      <c r="B14" s="265" t="s">
        <v>1843</v>
      </c>
      <c r="C14" s="266" t="s">
        <v>143</v>
      </c>
      <c r="D14" s="267">
        <v>1</v>
      </c>
      <c r="E14" s="268">
        <v>1790.8</v>
      </c>
      <c r="F14" s="55">
        <f t="shared" si="0"/>
        <v>1790.8</v>
      </c>
    </row>
    <row r="15" spans="1:10" s="5" customFormat="1" ht="30.6">
      <c r="A15" s="264" t="s">
        <v>1834</v>
      </c>
      <c r="B15" s="265" t="s">
        <v>1844</v>
      </c>
      <c r="C15" s="266" t="s">
        <v>144</v>
      </c>
      <c r="D15" s="267">
        <v>6</v>
      </c>
      <c r="E15" s="268">
        <v>4356</v>
      </c>
      <c r="F15" s="55">
        <f t="shared" si="0"/>
        <v>26136</v>
      </c>
    </row>
    <row r="16" spans="1:10" s="5" customFormat="1" ht="40.799999999999997">
      <c r="A16" s="264" t="s">
        <v>1834</v>
      </c>
      <c r="B16" s="265" t="s">
        <v>1845</v>
      </c>
      <c r="C16" s="266" t="s">
        <v>145</v>
      </c>
      <c r="D16" s="267">
        <v>2</v>
      </c>
      <c r="E16" s="268">
        <v>6292</v>
      </c>
      <c r="F16" s="55">
        <f t="shared" si="0"/>
        <v>12584</v>
      </c>
    </row>
    <row r="17" spans="1:8" s="5" customFormat="1" ht="30.6">
      <c r="A17" s="264" t="s">
        <v>1834</v>
      </c>
      <c r="B17" s="265" t="s">
        <v>1846</v>
      </c>
      <c r="C17" s="266" t="s">
        <v>146</v>
      </c>
      <c r="D17" s="267">
        <v>1</v>
      </c>
      <c r="E17" s="268">
        <v>955.9</v>
      </c>
      <c r="F17" s="55">
        <f t="shared" si="0"/>
        <v>955.9</v>
      </c>
    </row>
    <row r="18" spans="1:8" s="5" customFormat="1" ht="30.6">
      <c r="A18" s="264" t="s">
        <v>1834</v>
      </c>
      <c r="B18" s="265" t="s">
        <v>1847</v>
      </c>
      <c r="C18" s="266" t="s">
        <v>147</v>
      </c>
      <c r="D18" s="267">
        <v>1</v>
      </c>
      <c r="E18" s="268">
        <v>19723</v>
      </c>
      <c r="F18" s="55">
        <f t="shared" si="0"/>
        <v>19723</v>
      </c>
    </row>
    <row r="19" spans="1:8" s="5" customFormat="1" ht="40.799999999999997">
      <c r="A19" s="264" t="s">
        <v>1834</v>
      </c>
      <c r="B19" s="265" t="s">
        <v>1848</v>
      </c>
      <c r="C19" s="266" t="s">
        <v>148</v>
      </c>
      <c r="D19" s="267">
        <v>1</v>
      </c>
      <c r="E19" s="268">
        <v>15584.8</v>
      </c>
      <c r="F19" s="55">
        <f t="shared" si="0"/>
        <v>15584.8</v>
      </c>
    </row>
    <row r="20" spans="1:8" s="5" customFormat="1" ht="30.6">
      <c r="A20" s="264" t="s">
        <v>1834</v>
      </c>
      <c r="B20" s="265" t="s">
        <v>1849</v>
      </c>
      <c r="C20" s="266" t="s">
        <v>149</v>
      </c>
      <c r="D20" s="267">
        <v>1</v>
      </c>
      <c r="E20" s="268">
        <v>532.4</v>
      </c>
      <c r="F20" s="55">
        <f t="shared" si="0"/>
        <v>532.4</v>
      </c>
    </row>
    <row r="21" spans="1:8" s="5" customFormat="1" ht="30.6">
      <c r="A21" s="264" t="s">
        <v>1834</v>
      </c>
      <c r="B21" s="265" t="s">
        <v>1850</v>
      </c>
      <c r="C21" s="266" t="s">
        <v>150</v>
      </c>
      <c r="D21" s="267">
        <v>1</v>
      </c>
      <c r="E21" s="268">
        <v>2057</v>
      </c>
      <c r="F21" s="55">
        <f t="shared" si="0"/>
        <v>2057</v>
      </c>
    </row>
    <row r="22" spans="1:8" s="5" customFormat="1" ht="30.6">
      <c r="A22" s="264" t="s">
        <v>1834</v>
      </c>
      <c r="B22" s="265" t="s">
        <v>1851</v>
      </c>
      <c r="C22" s="266" t="s">
        <v>151</v>
      </c>
      <c r="D22" s="267">
        <v>1</v>
      </c>
      <c r="E22" s="268">
        <v>1452</v>
      </c>
      <c r="F22" s="55">
        <f t="shared" si="0"/>
        <v>1452</v>
      </c>
    </row>
    <row r="23" spans="1:8" s="5" customFormat="1" ht="40.799999999999997">
      <c r="A23" s="264" t="s">
        <v>1834</v>
      </c>
      <c r="B23" s="265" t="s">
        <v>1852</v>
      </c>
      <c r="C23" s="266" t="s">
        <v>152</v>
      </c>
      <c r="D23" s="267">
        <v>1</v>
      </c>
      <c r="E23" s="268">
        <v>5832.2</v>
      </c>
      <c r="F23" s="55">
        <f t="shared" si="0"/>
        <v>5832.2</v>
      </c>
    </row>
    <row r="24" spans="1:8" s="5" customFormat="1" ht="40.799999999999997">
      <c r="A24" s="264" t="s">
        <v>1834</v>
      </c>
      <c r="B24" s="265" t="s">
        <v>1853</v>
      </c>
      <c r="C24" s="266" t="s">
        <v>153</v>
      </c>
      <c r="D24" s="267">
        <v>1</v>
      </c>
      <c r="E24" s="268">
        <v>2395.7999999999997</v>
      </c>
      <c r="F24" s="55">
        <f t="shared" si="0"/>
        <v>2395.8000000000002</v>
      </c>
    </row>
    <row r="25" spans="1:8" s="5" customFormat="1" ht="40.799999999999997">
      <c r="A25" s="264" t="s">
        <v>1834</v>
      </c>
      <c r="B25" s="265" t="s">
        <v>1854</v>
      </c>
      <c r="C25" s="266" t="s">
        <v>154</v>
      </c>
      <c r="D25" s="267">
        <v>1</v>
      </c>
      <c r="E25" s="268">
        <v>11180.4</v>
      </c>
      <c r="F25" s="55">
        <f t="shared" si="0"/>
        <v>11180.4</v>
      </c>
    </row>
    <row r="26" spans="1:8" s="5" customFormat="1" ht="30.6">
      <c r="A26" s="264" t="s">
        <v>1834</v>
      </c>
      <c r="B26" s="265" t="s">
        <v>1855</v>
      </c>
      <c r="C26" s="266" t="s">
        <v>155</v>
      </c>
      <c r="D26" s="267">
        <v>1</v>
      </c>
      <c r="E26" s="268">
        <v>11277.199999999999</v>
      </c>
      <c r="F26" s="55">
        <f t="shared" si="0"/>
        <v>11277.2</v>
      </c>
    </row>
    <row r="27" spans="1:8" s="5" customFormat="1" ht="30.6">
      <c r="A27" s="264" t="s">
        <v>1834</v>
      </c>
      <c r="B27" s="265" t="s">
        <v>1856</v>
      </c>
      <c r="C27" s="266" t="s">
        <v>156</v>
      </c>
      <c r="D27" s="267">
        <v>1</v>
      </c>
      <c r="E27" s="268">
        <v>7925.5</v>
      </c>
      <c r="F27" s="55">
        <f t="shared" si="0"/>
        <v>7925.5</v>
      </c>
    </row>
    <row r="28" spans="1:8" s="5" customFormat="1" ht="30.6">
      <c r="A28" s="264" t="s">
        <v>1834</v>
      </c>
      <c r="B28" s="265" t="s">
        <v>1857</v>
      </c>
      <c r="C28" s="266" t="s">
        <v>157</v>
      </c>
      <c r="D28" s="267">
        <v>1</v>
      </c>
      <c r="E28" s="268">
        <v>5360.3</v>
      </c>
      <c r="F28" s="55">
        <f t="shared" si="0"/>
        <v>5360.3</v>
      </c>
      <c r="H28" s="6"/>
    </row>
    <row r="29" spans="1:8" s="5" customFormat="1" ht="30.6">
      <c r="A29" s="264" t="s">
        <v>1834</v>
      </c>
      <c r="B29" s="269" t="s">
        <v>1858</v>
      </c>
      <c r="C29" s="266" t="s">
        <v>158</v>
      </c>
      <c r="D29" s="267">
        <v>1</v>
      </c>
      <c r="E29" s="268">
        <v>266.2</v>
      </c>
      <c r="F29" s="55">
        <f t="shared" si="0"/>
        <v>266.2</v>
      </c>
      <c r="H29" s="6"/>
    </row>
    <row r="30" spans="1:8" s="5" customFormat="1" ht="40.799999999999997">
      <c r="A30" s="264" t="s">
        <v>1834</v>
      </c>
      <c r="B30" s="269" t="s">
        <v>1859</v>
      </c>
      <c r="C30" s="266" t="s">
        <v>159</v>
      </c>
      <c r="D30" s="267">
        <v>1</v>
      </c>
      <c r="E30" s="268">
        <v>1802.8999999999999</v>
      </c>
      <c r="F30" s="55">
        <f t="shared" si="0"/>
        <v>1802.9</v>
      </c>
      <c r="H30" s="6"/>
    </row>
    <row r="31" spans="1:8" s="5" customFormat="1" ht="40.799999999999997">
      <c r="A31" s="264" t="s">
        <v>1834</v>
      </c>
      <c r="B31" s="269" t="s">
        <v>1860</v>
      </c>
      <c r="C31" s="266" t="s">
        <v>160</v>
      </c>
      <c r="D31" s="267">
        <v>1</v>
      </c>
      <c r="E31" s="268">
        <v>1633.5</v>
      </c>
      <c r="F31" s="55">
        <f t="shared" si="0"/>
        <v>1633.5</v>
      </c>
      <c r="H31" s="6"/>
    </row>
    <row r="32" spans="1:8" s="5" customFormat="1" ht="40.799999999999997">
      <c r="A32" s="264" t="s">
        <v>1834</v>
      </c>
      <c r="B32" s="269" t="s">
        <v>1861</v>
      </c>
      <c r="C32" s="266" t="s">
        <v>162</v>
      </c>
      <c r="D32" s="267">
        <v>1</v>
      </c>
      <c r="E32" s="268">
        <v>1936</v>
      </c>
      <c r="F32" s="55">
        <f t="shared" si="0"/>
        <v>1936</v>
      </c>
      <c r="H32" s="6"/>
    </row>
    <row r="33" spans="1:8" s="5" customFormat="1" ht="51">
      <c r="A33" s="264" t="s">
        <v>1834</v>
      </c>
      <c r="B33" s="269" t="s">
        <v>1862</v>
      </c>
      <c r="C33" s="266" t="s">
        <v>164</v>
      </c>
      <c r="D33" s="267">
        <v>1</v>
      </c>
      <c r="E33" s="268">
        <v>3049.2</v>
      </c>
      <c r="F33" s="55">
        <f t="shared" si="0"/>
        <v>3049.2</v>
      </c>
    </row>
    <row r="34" spans="1:8" s="5" customFormat="1" ht="40.799999999999997">
      <c r="A34" s="264" t="s">
        <v>1834</v>
      </c>
      <c r="B34" s="269" t="s">
        <v>1863</v>
      </c>
      <c r="C34" s="266" t="s">
        <v>166</v>
      </c>
      <c r="D34" s="267">
        <v>1</v>
      </c>
      <c r="E34" s="268">
        <v>1996.5</v>
      </c>
      <c r="F34" s="55">
        <f t="shared" si="0"/>
        <v>1996.5</v>
      </c>
      <c r="H34" s="6"/>
    </row>
    <row r="35" spans="1:8" s="5" customFormat="1" ht="40.799999999999997">
      <c r="A35" s="264" t="s">
        <v>1834</v>
      </c>
      <c r="B35" s="269" t="s">
        <v>1864</v>
      </c>
      <c r="C35" s="266" t="s">
        <v>168</v>
      </c>
      <c r="D35" s="267">
        <v>1</v>
      </c>
      <c r="E35" s="268">
        <v>302.5</v>
      </c>
      <c r="F35" s="55">
        <f t="shared" si="0"/>
        <v>302.5</v>
      </c>
      <c r="H35" s="6"/>
    </row>
    <row r="36" spans="1:8" s="5" customFormat="1" ht="40.799999999999997">
      <c r="A36" s="264" t="s">
        <v>1834</v>
      </c>
      <c r="B36" s="269" t="s">
        <v>1865</v>
      </c>
      <c r="C36" s="266" t="s">
        <v>169</v>
      </c>
      <c r="D36" s="267">
        <v>1</v>
      </c>
      <c r="E36" s="268">
        <v>363</v>
      </c>
      <c r="F36" s="55">
        <f t="shared" si="0"/>
        <v>363</v>
      </c>
      <c r="H36" s="6"/>
    </row>
    <row r="37" spans="1:8" s="5" customFormat="1" ht="40.799999999999997">
      <c r="A37" s="264" t="s">
        <v>1834</v>
      </c>
      <c r="B37" s="265" t="s">
        <v>1866</v>
      </c>
      <c r="C37" s="266" t="s">
        <v>170</v>
      </c>
      <c r="D37" s="267">
        <v>1</v>
      </c>
      <c r="E37" s="268">
        <v>1372.1399999999999</v>
      </c>
      <c r="F37" s="55">
        <f t="shared" si="0"/>
        <v>1372.14</v>
      </c>
      <c r="H37" s="6"/>
    </row>
    <row r="38" spans="1:8" s="5" customFormat="1" ht="30.6">
      <c r="A38" s="264" t="s">
        <v>1834</v>
      </c>
      <c r="B38" s="265" t="s">
        <v>1867</v>
      </c>
      <c r="C38" s="266" t="s">
        <v>171</v>
      </c>
      <c r="D38" s="267">
        <v>1</v>
      </c>
      <c r="E38" s="268">
        <v>1960.2</v>
      </c>
      <c r="F38" s="55">
        <f t="shared" si="0"/>
        <v>1960.2</v>
      </c>
    </row>
    <row r="39" spans="1:8" s="5" customFormat="1" ht="30.6">
      <c r="A39" s="264" t="s">
        <v>1834</v>
      </c>
      <c r="B39" s="265" t="s">
        <v>1868</v>
      </c>
      <c r="C39" s="266" t="s">
        <v>172</v>
      </c>
      <c r="D39" s="267">
        <v>1</v>
      </c>
      <c r="E39" s="268">
        <v>402.93</v>
      </c>
      <c r="F39" s="55">
        <f t="shared" si="0"/>
        <v>402.93</v>
      </c>
    </row>
    <row r="40" spans="1:8" s="5" customFormat="1" ht="30.6">
      <c r="A40" s="264" t="s">
        <v>1834</v>
      </c>
      <c r="B40" s="265" t="s">
        <v>1869</v>
      </c>
      <c r="C40" s="266" t="s">
        <v>174</v>
      </c>
      <c r="D40" s="267">
        <v>1</v>
      </c>
      <c r="E40" s="268">
        <v>871.19999999999993</v>
      </c>
      <c r="F40" s="55">
        <f t="shared" si="0"/>
        <v>871.2</v>
      </c>
    </row>
    <row r="41" spans="1:8" s="5" customFormat="1" ht="30.6">
      <c r="A41" s="264" t="s">
        <v>1834</v>
      </c>
      <c r="B41" s="265" t="s">
        <v>1870</v>
      </c>
      <c r="C41" s="266" t="s">
        <v>176</v>
      </c>
      <c r="D41" s="267">
        <v>1</v>
      </c>
      <c r="E41" s="268">
        <v>2613.6</v>
      </c>
      <c r="F41" s="55">
        <f t="shared" si="0"/>
        <v>2613.6</v>
      </c>
    </row>
    <row r="42" spans="1:8" s="5" customFormat="1" ht="30.6">
      <c r="A42" s="264" t="s">
        <v>1834</v>
      </c>
      <c r="B42" s="265" t="s">
        <v>1871</v>
      </c>
      <c r="C42" s="266" t="s">
        <v>178</v>
      </c>
      <c r="D42" s="267">
        <v>1</v>
      </c>
      <c r="E42" s="268">
        <v>130.68</v>
      </c>
      <c r="F42" s="55">
        <f t="shared" si="0"/>
        <v>130.68</v>
      </c>
    </row>
    <row r="43" spans="1:8" s="5" customFormat="1" ht="30.6">
      <c r="A43" s="264" t="s">
        <v>1834</v>
      </c>
      <c r="B43" s="265" t="s">
        <v>1872</v>
      </c>
      <c r="C43" s="266" t="s">
        <v>180</v>
      </c>
      <c r="D43" s="267">
        <v>1</v>
      </c>
      <c r="E43" s="268">
        <v>871.19999999999993</v>
      </c>
      <c r="F43" s="55">
        <f t="shared" si="0"/>
        <v>871.2</v>
      </c>
    </row>
    <row r="44" spans="1:8" s="5" customFormat="1" ht="33.75" customHeight="1">
      <c r="A44" s="264" t="s">
        <v>1834</v>
      </c>
      <c r="B44" s="265" t="s">
        <v>1873</v>
      </c>
      <c r="C44" s="266" t="s">
        <v>181</v>
      </c>
      <c r="D44" s="267">
        <v>1</v>
      </c>
      <c r="E44" s="268">
        <v>1252.3499999999999</v>
      </c>
      <c r="F44" s="55">
        <f t="shared" si="0"/>
        <v>1252.3499999999999</v>
      </c>
    </row>
    <row r="45" spans="1:8" s="5" customFormat="1" ht="33.75" customHeight="1">
      <c r="A45" s="264" t="s">
        <v>1834</v>
      </c>
      <c r="B45" s="265" t="s">
        <v>1874</v>
      </c>
      <c r="C45" s="266" t="s">
        <v>183</v>
      </c>
      <c r="D45" s="267">
        <v>1</v>
      </c>
      <c r="E45" s="268">
        <v>729.63</v>
      </c>
      <c r="F45" s="55">
        <f t="shared" si="0"/>
        <v>729.63</v>
      </c>
    </row>
    <row r="46" spans="1:8" s="5" customFormat="1" ht="33.75" customHeight="1">
      <c r="A46" s="264" t="s">
        <v>1834</v>
      </c>
      <c r="B46" s="265" t="s">
        <v>1875</v>
      </c>
      <c r="C46" s="266" t="s">
        <v>185</v>
      </c>
      <c r="D46" s="267">
        <v>1</v>
      </c>
      <c r="E46" s="268">
        <v>925.65</v>
      </c>
      <c r="F46" s="55">
        <f t="shared" si="0"/>
        <v>925.65</v>
      </c>
    </row>
    <row r="47" spans="1:8" s="5" customFormat="1" ht="33.75" customHeight="1">
      <c r="A47" s="264" t="s">
        <v>1834</v>
      </c>
      <c r="B47" s="265" t="s">
        <v>1876</v>
      </c>
      <c r="C47" s="266" t="s">
        <v>186</v>
      </c>
      <c r="D47" s="267">
        <v>1</v>
      </c>
      <c r="E47" s="268">
        <v>1089</v>
      </c>
      <c r="F47" s="55">
        <f t="shared" si="0"/>
        <v>1089</v>
      </c>
    </row>
    <row r="48" spans="1:8" s="5" customFormat="1" ht="33.75" customHeight="1">
      <c r="A48" s="264" t="s">
        <v>1834</v>
      </c>
      <c r="B48" s="265" t="s">
        <v>1877</v>
      </c>
      <c r="C48" s="266" t="s">
        <v>188</v>
      </c>
      <c r="D48" s="267">
        <v>1</v>
      </c>
      <c r="E48" s="268">
        <v>326.7</v>
      </c>
      <c r="F48" s="55">
        <f t="shared" si="0"/>
        <v>326.7</v>
      </c>
    </row>
    <row r="49" spans="1:8" s="5" customFormat="1" ht="33.75" customHeight="1">
      <c r="A49" s="264" t="s">
        <v>1834</v>
      </c>
      <c r="B49" s="265" t="s">
        <v>1878</v>
      </c>
      <c r="C49" s="266" t="s">
        <v>190</v>
      </c>
      <c r="D49" s="267">
        <v>1</v>
      </c>
      <c r="E49" s="268">
        <v>5336.0999999999995</v>
      </c>
      <c r="F49" s="55">
        <f t="shared" si="0"/>
        <v>5336.1</v>
      </c>
      <c r="H49" s="6"/>
    </row>
    <row r="50" spans="1:8" s="5" customFormat="1" ht="33.75" customHeight="1">
      <c r="A50" s="264" t="s">
        <v>1834</v>
      </c>
      <c r="B50" s="270" t="s">
        <v>1879</v>
      </c>
      <c r="C50" s="266" t="s">
        <v>191</v>
      </c>
      <c r="D50" s="267">
        <v>1</v>
      </c>
      <c r="E50" s="268">
        <v>1331</v>
      </c>
      <c r="F50" s="55">
        <f t="shared" si="0"/>
        <v>1331</v>
      </c>
    </row>
    <row r="51" spans="1:8" s="5" customFormat="1" ht="33.75" customHeight="1">
      <c r="A51" s="264" t="s">
        <v>1834</v>
      </c>
      <c r="B51" s="265" t="s">
        <v>1880</v>
      </c>
      <c r="C51" s="266" t="s">
        <v>192</v>
      </c>
      <c r="D51" s="267">
        <v>1</v>
      </c>
      <c r="E51" s="268">
        <v>381.15</v>
      </c>
      <c r="F51" s="55">
        <f t="shared" si="0"/>
        <v>381.15</v>
      </c>
    </row>
    <row r="52" spans="1:8" s="5" customFormat="1" ht="33.75" customHeight="1">
      <c r="A52" s="264" t="s">
        <v>1834</v>
      </c>
      <c r="B52" s="265" t="s">
        <v>1881</v>
      </c>
      <c r="C52" s="266" t="s">
        <v>193</v>
      </c>
      <c r="D52" s="267">
        <v>1</v>
      </c>
      <c r="E52" s="268">
        <v>10212.4</v>
      </c>
      <c r="F52" s="55">
        <f t="shared" si="0"/>
        <v>10212.4</v>
      </c>
    </row>
    <row r="53" spans="1:8" s="5" customFormat="1" ht="33.75" customHeight="1">
      <c r="A53" s="264" t="s">
        <v>1834</v>
      </c>
      <c r="B53" s="265" t="s">
        <v>1882</v>
      </c>
      <c r="C53" s="266" t="s">
        <v>194</v>
      </c>
      <c r="D53" s="267">
        <v>1</v>
      </c>
      <c r="E53" s="268">
        <v>1052.7</v>
      </c>
      <c r="F53" s="55">
        <f t="shared" si="0"/>
        <v>1052.7</v>
      </c>
    </row>
    <row r="54" spans="1:8" s="5" customFormat="1" ht="33.75" customHeight="1">
      <c r="A54" s="264" t="s">
        <v>1834</v>
      </c>
      <c r="B54" s="265" t="s">
        <v>1883</v>
      </c>
      <c r="C54" s="266" t="s">
        <v>195</v>
      </c>
      <c r="D54" s="267">
        <v>1</v>
      </c>
      <c r="E54" s="268">
        <v>907.5</v>
      </c>
      <c r="F54" s="55">
        <f t="shared" si="0"/>
        <v>907.5</v>
      </c>
    </row>
    <row r="55" spans="1:8" s="5" customFormat="1" ht="33.75" customHeight="1">
      <c r="A55" s="264" t="s">
        <v>1834</v>
      </c>
      <c r="B55" s="265" t="s">
        <v>1884</v>
      </c>
      <c r="C55" s="266" t="s">
        <v>196</v>
      </c>
      <c r="D55" s="267">
        <v>1</v>
      </c>
      <c r="E55" s="268">
        <v>7550.4</v>
      </c>
      <c r="F55" s="55">
        <f t="shared" si="0"/>
        <v>7550.4</v>
      </c>
    </row>
    <row r="56" spans="1:8" s="5" customFormat="1" ht="33.75" customHeight="1">
      <c r="A56" s="264" t="s">
        <v>1834</v>
      </c>
      <c r="B56" s="265" t="s">
        <v>1885</v>
      </c>
      <c r="C56" s="266" t="s">
        <v>197</v>
      </c>
      <c r="D56" s="267">
        <v>1</v>
      </c>
      <c r="E56" s="268">
        <v>399.3</v>
      </c>
      <c r="F56" s="55">
        <f t="shared" si="0"/>
        <v>399.3</v>
      </c>
    </row>
    <row r="57" spans="1:8" s="5" customFormat="1" ht="33.75" customHeight="1">
      <c r="A57" s="264" t="s">
        <v>1834</v>
      </c>
      <c r="B57" s="265" t="s">
        <v>1886</v>
      </c>
      <c r="C57" s="266" t="s">
        <v>198</v>
      </c>
      <c r="D57" s="267">
        <v>1</v>
      </c>
      <c r="E57" s="268">
        <v>764.72</v>
      </c>
      <c r="F57" s="55">
        <f t="shared" si="0"/>
        <v>764.72</v>
      </c>
    </row>
    <row r="58" spans="1:8" s="5" customFormat="1" ht="33.75" customHeight="1">
      <c r="A58" s="264" t="s">
        <v>1834</v>
      </c>
      <c r="B58" s="265" t="s">
        <v>1887</v>
      </c>
      <c r="C58" s="266" t="s">
        <v>199</v>
      </c>
      <c r="D58" s="267">
        <v>1</v>
      </c>
      <c r="E58" s="268">
        <v>580.79999999999995</v>
      </c>
      <c r="F58" s="55">
        <f t="shared" si="0"/>
        <v>580.79999999999995</v>
      </c>
    </row>
    <row r="59" spans="1:8" s="5" customFormat="1" ht="33.75" customHeight="1">
      <c r="A59" s="264" t="s">
        <v>9</v>
      </c>
      <c r="B59" s="265" t="s">
        <v>1888</v>
      </c>
      <c r="C59" s="266" t="s">
        <v>200</v>
      </c>
      <c r="D59" s="267">
        <v>3</v>
      </c>
      <c r="E59" s="268">
        <v>280.125</v>
      </c>
      <c r="F59" s="55">
        <f t="shared" si="0"/>
        <v>840.38</v>
      </c>
    </row>
    <row r="60" spans="1:8" s="5" customFormat="1" ht="33.75" customHeight="1">
      <c r="A60" s="264" t="s">
        <v>9</v>
      </c>
      <c r="B60" s="265" t="s">
        <v>1889</v>
      </c>
      <c r="C60" s="266" t="s">
        <v>201</v>
      </c>
      <c r="D60" s="267">
        <v>3</v>
      </c>
      <c r="E60" s="268">
        <v>280.125</v>
      </c>
      <c r="F60" s="55">
        <f t="shared" si="0"/>
        <v>840.38</v>
      </c>
    </row>
    <row r="61" spans="1:8" s="5" customFormat="1" ht="33.75" customHeight="1">
      <c r="A61" s="264" t="s">
        <v>9</v>
      </c>
      <c r="B61" s="265" t="s">
        <v>1890</v>
      </c>
      <c r="C61" s="266" t="s">
        <v>202</v>
      </c>
      <c r="D61" s="267">
        <v>3</v>
      </c>
      <c r="E61" s="268">
        <v>280.125</v>
      </c>
      <c r="F61" s="55">
        <f t="shared" si="0"/>
        <v>840.38</v>
      </c>
    </row>
    <row r="62" spans="1:8" s="5" customFormat="1" ht="33.75" customHeight="1">
      <c r="A62" s="264" t="s">
        <v>9</v>
      </c>
      <c r="B62" s="265" t="s">
        <v>1891</v>
      </c>
      <c r="C62" s="266" t="s">
        <v>203</v>
      </c>
      <c r="D62" s="267">
        <v>3</v>
      </c>
      <c r="E62" s="268">
        <v>280.125</v>
      </c>
      <c r="F62" s="55">
        <f t="shared" si="0"/>
        <v>840.38</v>
      </c>
    </row>
    <row r="63" spans="1:8" s="5" customFormat="1" ht="33.75" customHeight="1">
      <c r="A63" s="264" t="s">
        <v>9</v>
      </c>
      <c r="B63" s="265" t="s">
        <v>1892</v>
      </c>
      <c r="C63" s="266" t="s">
        <v>204</v>
      </c>
      <c r="D63" s="267">
        <v>3</v>
      </c>
      <c r="E63" s="268">
        <v>280.125</v>
      </c>
      <c r="F63" s="55">
        <f t="shared" si="0"/>
        <v>840.38</v>
      </c>
    </row>
    <row r="64" spans="1:8" s="5" customFormat="1" ht="33.75" customHeight="1">
      <c r="A64" s="264" t="s">
        <v>9</v>
      </c>
      <c r="B64" s="265" t="s">
        <v>1893</v>
      </c>
      <c r="C64" s="266" t="s">
        <v>205</v>
      </c>
      <c r="D64" s="267">
        <v>3</v>
      </c>
      <c r="E64" s="268">
        <v>280.125</v>
      </c>
      <c r="F64" s="55">
        <f t="shared" si="0"/>
        <v>840.38</v>
      </c>
    </row>
    <row r="65" spans="1:6" s="5" customFormat="1" ht="33.75" customHeight="1">
      <c r="A65" s="264" t="s">
        <v>9</v>
      </c>
      <c r="B65" s="265" t="s">
        <v>1894</v>
      </c>
      <c r="C65" s="266" t="s">
        <v>206</v>
      </c>
      <c r="D65" s="267">
        <v>3</v>
      </c>
      <c r="E65" s="268">
        <v>733.30500000000006</v>
      </c>
      <c r="F65" s="55">
        <f t="shared" si="0"/>
        <v>2199.92</v>
      </c>
    </row>
    <row r="66" spans="1:6" s="5" customFormat="1" ht="33.75" customHeight="1">
      <c r="A66" s="264" t="s">
        <v>9</v>
      </c>
      <c r="B66" s="265" t="s">
        <v>1895</v>
      </c>
      <c r="C66" s="266" t="s">
        <v>207</v>
      </c>
      <c r="D66" s="267">
        <v>3</v>
      </c>
      <c r="E66" s="268">
        <v>733.30500000000006</v>
      </c>
      <c r="F66" s="55">
        <f t="shared" si="0"/>
        <v>2199.92</v>
      </c>
    </row>
    <row r="67" spans="1:6" s="5" customFormat="1" ht="33.75" customHeight="1">
      <c r="A67" s="264" t="s">
        <v>9</v>
      </c>
      <c r="B67" s="265" t="s">
        <v>1896</v>
      </c>
      <c r="C67" s="266" t="s">
        <v>208</v>
      </c>
      <c r="D67" s="267">
        <v>8</v>
      </c>
      <c r="E67" s="268">
        <v>1000</v>
      </c>
      <c r="F67" s="55">
        <f t="shared" si="0"/>
        <v>8000</v>
      </c>
    </row>
    <row r="68" spans="1:6" s="5" customFormat="1" ht="33.75" customHeight="1">
      <c r="A68" s="264" t="s">
        <v>9</v>
      </c>
      <c r="B68" s="265" t="s">
        <v>1897</v>
      </c>
      <c r="C68" s="266" t="s">
        <v>209</v>
      </c>
      <c r="D68" s="267">
        <v>8</v>
      </c>
      <c r="E68" s="268">
        <v>1000</v>
      </c>
      <c r="F68" s="55">
        <f t="shared" ref="F68:F131" si="1">ROUND(E68*D68,2)</f>
        <v>8000</v>
      </c>
    </row>
    <row r="69" spans="1:6" s="5" customFormat="1" ht="33.75" customHeight="1">
      <c r="A69" s="264" t="s">
        <v>9</v>
      </c>
      <c r="B69" s="265" t="s">
        <v>1898</v>
      </c>
      <c r="C69" s="266" t="s">
        <v>210</v>
      </c>
      <c r="D69" s="267">
        <v>8</v>
      </c>
      <c r="E69" s="268">
        <v>1000</v>
      </c>
      <c r="F69" s="55">
        <f t="shared" si="1"/>
        <v>8000</v>
      </c>
    </row>
    <row r="70" spans="1:6" s="5" customFormat="1" ht="33.75" customHeight="1">
      <c r="A70" s="264" t="s">
        <v>9</v>
      </c>
      <c r="B70" s="265" t="s">
        <v>1899</v>
      </c>
      <c r="C70" s="266" t="s">
        <v>211</v>
      </c>
      <c r="D70" s="267">
        <v>8</v>
      </c>
      <c r="E70" s="268">
        <v>1000</v>
      </c>
      <c r="F70" s="55">
        <f t="shared" si="1"/>
        <v>8000</v>
      </c>
    </row>
    <row r="71" spans="1:6" s="5" customFormat="1" ht="33.75" customHeight="1">
      <c r="A71" s="264" t="s">
        <v>9</v>
      </c>
      <c r="B71" s="265" t="s">
        <v>1900</v>
      </c>
      <c r="C71" s="266" t="s">
        <v>212</v>
      </c>
      <c r="D71" s="267">
        <v>3</v>
      </c>
      <c r="E71" s="268">
        <v>8600</v>
      </c>
      <c r="F71" s="55">
        <f t="shared" si="1"/>
        <v>25800</v>
      </c>
    </row>
    <row r="72" spans="1:6" s="5" customFormat="1" ht="33.75" customHeight="1">
      <c r="A72" s="264" t="s">
        <v>9</v>
      </c>
      <c r="B72" s="265" t="s">
        <v>1901</v>
      </c>
      <c r="C72" s="266" t="s">
        <v>213</v>
      </c>
      <c r="D72" s="267">
        <v>2</v>
      </c>
      <c r="E72" s="268">
        <v>8600</v>
      </c>
      <c r="F72" s="55">
        <f t="shared" si="1"/>
        <v>17200</v>
      </c>
    </row>
    <row r="73" spans="1:6" s="5" customFormat="1" ht="33.75" customHeight="1">
      <c r="A73" s="264" t="s">
        <v>9</v>
      </c>
      <c r="B73" s="265" t="s">
        <v>1902</v>
      </c>
      <c r="C73" s="266" t="s">
        <v>214</v>
      </c>
      <c r="D73" s="267">
        <v>3</v>
      </c>
      <c r="E73" s="268">
        <v>8600</v>
      </c>
      <c r="F73" s="55">
        <f t="shared" si="1"/>
        <v>25800</v>
      </c>
    </row>
    <row r="74" spans="1:6" s="5" customFormat="1" ht="33.75" customHeight="1">
      <c r="A74" s="264" t="s">
        <v>9</v>
      </c>
      <c r="B74" s="265" t="s">
        <v>1903</v>
      </c>
      <c r="C74" s="266" t="s">
        <v>215</v>
      </c>
      <c r="D74" s="267">
        <v>2</v>
      </c>
      <c r="E74" s="268">
        <v>8600</v>
      </c>
      <c r="F74" s="55">
        <f t="shared" si="1"/>
        <v>17200</v>
      </c>
    </row>
    <row r="75" spans="1:6" s="5" customFormat="1" ht="33.75" customHeight="1">
      <c r="A75" s="264" t="s">
        <v>9</v>
      </c>
      <c r="B75" s="265" t="s">
        <v>161</v>
      </c>
      <c r="C75" s="266" t="s">
        <v>216</v>
      </c>
      <c r="D75" s="267">
        <v>1</v>
      </c>
      <c r="E75" s="268">
        <v>11600</v>
      </c>
      <c r="F75" s="55">
        <f t="shared" si="1"/>
        <v>11600</v>
      </c>
    </row>
    <row r="76" spans="1:6" s="5" customFormat="1" ht="33.75" customHeight="1">
      <c r="A76" s="264" t="s">
        <v>9</v>
      </c>
      <c r="B76" s="265" t="s">
        <v>163</v>
      </c>
      <c r="C76" s="266" t="s">
        <v>217</v>
      </c>
      <c r="D76" s="267">
        <v>1</v>
      </c>
      <c r="E76" s="268">
        <v>11600</v>
      </c>
      <c r="F76" s="55">
        <f t="shared" si="1"/>
        <v>11600</v>
      </c>
    </row>
    <row r="77" spans="1:6" s="5" customFormat="1" ht="33.75" customHeight="1">
      <c r="A77" s="264" t="s">
        <v>9</v>
      </c>
      <c r="B77" s="265" t="s">
        <v>165</v>
      </c>
      <c r="C77" s="266" t="s">
        <v>218</v>
      </c>
      <c r="D77" s="267">
        <v>1</v>
      </c>
      <c r="E77" s="268">
        <v>11600</v>
      </c>
      <c r="F77" s="55">
        <f t="shared" si="1"/>
        <v>11600</v>
      </c>
    </row>
    <row r="78" spans="1:6" s="5" customFormat="1" ht="33.75" customHeight="1">
      <c r="A78" s="264" t="s">
        <v>9</v>
      </c>
      <c r="B78" s="265" t="s">
        <v>167</v>
      </c>
      <c r="C78" s="266" t="s">
        <v>219</v>
      </c>
      <c r="D78" s="267">
        <v>1</v>
      </c>
      <c r="E78" s="268">
        <v>11600</v>
      </c>
      <c r="F78" s="55">
        <f t="shared" si="1"/>
        <v>11600</v>
      </c>
    </row>
    <row r="79" spans="1:6" s="5" customFormat="1" ht="33.75" customHeight="1">
      <c r="A79" s="264" t="s">
        <v>9</v>
      </c>
      <c r="B79" s="265" t="s">
        <v>1904</v>
      </c>
      <c r="C79" s="266" t="s">
        <v>220</v>
      </c>
      <c r="D79" s="267">
        <v>8</v>
      </c>
      <c r="E79" s="268">
        <v>1000</v>
      </c>
      <c r="F79" s="55">
        <f t="shared" si="1"/>
        <v>8000</v>
      </c>
    </row>
    <row r="80" spans="1:6" s="5" customFormat="1" ht="33.75" customHeight="1">
      <c r="A80" s="264" t="s">
        <v>9</v>
      </c>
      <c r="B80" s="265" t="s">
        <v>1905</v>
      </c>
      <c r="C80" s="266" t="s">
        <v>221</v>
      </c>
      <c r="D80" s="267">
        <v>8</v>
      </c>
      <c r="E80" s="268">
        <v>1000</v>
      </c>
      <c r="F80" s="55">
        <f t="shared" si="1"/>
        <v>8000</v>
      </c>
    </row>
    <row r="81" spans="1:6" s="5" customFormat="1" ht="33.75" customHeight="1">
      <c r="A81" s="264" t="s">
        <v>9</v>
      </c>
      <c r="B81" s="265" t="s">
        <v>1906</v>
      </c>
      <c r="C81" s="266" t="s">
        <v>223</v>
      </c>
      <c r="D81" s="267">
        <v>8</v>
      </c>
      <c r="E81" s="268">
        <v>1000</v>
      </c>
      <c r="F81" s="55">
        <f t="shared" si="1"/>
        <v>8000</v>
      </c>
    </row>
    <row r="82" spans="1:6" s="5" customFormat="1" ht="33.75" customHeight="1">
      <c r="A82" s="264" t="s">
        <v>9</v>
      </c>
      <c r="B82" s="265" t="s">
        <v>1907</v>
      </c>
      <c r="C82" s="266" t="s">
        <v>225</v>
      </c>
      <c r="D82" s="267">
        <v>8</v>
      </c>
      <c r="E82" s="268">
        <v>1000</v>
      </c>
      <c r="F82" s="55">
        <f t="shared" si="1"/>
        <v>8000</v>
      </c>
    </row>
    <row r="83" spans="1:6" s="5" customFormat="1" ht="33.75" customHeight="1">
      <c r="A83" s="264" t="s">
        <v>9</v>
      </c>
      <c r="B83" s="265" t="s">
        <v>1908</v>
      </c>
      <c r="C83" s="266" t="s">
        <v>227</v>
      </c>
      <c r="D83" s="267">
        <v>3</v>
      </c>
      <c r="E83" s="268">
        <v>8000</v>
      </c>
      <c r="F83" s="55">
        <f t="shared" si="1"/>
        <v>24000</v>
      </c>
    </row>
    <row r="84" spans="1:6" s="5" customFormat="1" ht="33.75" customHeight="1">
      <c r="A84" s="264" t="s">
        <v>9</v>
      </c>
      <c r="B84" s="265" t="s">
        <v>1909</v>
      </c>
      <c r="C84" s="266" t="s">
        <v>229</v>
      </c>
      <c r="D84" s="267">
        <v>2</v>
      </c>
      <c r="E84" s="268">
        <v>8000</v>
      </c>
      <c r="F84" s="55">
        <f t="shared" si="1"/>
        <v>16000</v>
      </c>
    </row>
    <row r="85" spans="1:6" s="5" customFormat="1" ht="33.75" customHeight="1">
      <c r="A85" s="264" t="s">
        <v>9</v>
      </c>
      <c r="B85" s="265" t="s">
        <v>1910</v>
      </c>
      <c r="C85" s="266" t="s">
        <v>231</v>
      </c>
      <c r="D85" s="267">
        <v>3</v>
      </c>
      <c r="E85" s="268">
        <v>8000</v>
      </c>
      <c r="F85" s="55">
        <f t="shared" si="1"/>
        <v>24000</v>
      </c>
    </row>
    <row r="86" spans="1:6" s="5" customFormat="1" ht="33.75" customHeight="1">
      <c r="A86" s="264" t="s">
        <v>9</v>
      </c>
      <c r="B86" s="265" t="s">
        <v>1911</v>
      </c>
      <c r="C86" s="266" t="s">
        <v>233</v>
      </c>
      <c r="D86" s="267">
        <v>2</v>
      </c>
      <c r="E86" s="268">
        <v>8000</v>
      </c>
      <c r="F86" s="55">
        <f t="shared" si="1"/>
        <v>16000</v>
      </c>
    </row>
    <row r="87" spans="1:6" s="5" customFormat="1" ht="33.75" customHeight="1">
      <c r="A87" s="264" t="s">
        <v>9</v>
      </c>
      <c r="B87" s="265" t="s">
        <v>173</v>
      </c>
      <c r="C87" s="266" t="s">
        <v>235</v>
      </c>
      <c r="D87" s="267">
        <v>1</v>
      </c>
      <c r="E87" s="268">
        <v>15200</v>
      </c>
      <c r="F87" s="55">
        <f t="shared" si="1"/>
        <v>15200</v>
      </c>
    </row>
    <row r="88" spans="1:6" s="5" customFormat="1" ht="33.75" customHeight="1">
      <c r="A88" s="264" t="s">
        <v>9</v>
      </c>
      <c r="B88" s="265" t="s">
        <v>175</v>
      </c>
      <c r="C88" s="266" t="s">
        <v>237</v>
      </c>
      <c r="D88" s="267">
        <v>1</v>
      </c>
      <c r="E88" s="268">
        <v>15200</v>
      </c>
      <c r="F88" s="55">
        <f t="shared" si="1"/>
        <v>15200</v>
      </c>
    </row>
    <row r="89" spans="1:6" s="5" customFormat="1" ht="33.75" customHeight="1">
      <c r="A89" s="264" t="s">
        <v>9</v>
      </c>
      <c r="B89" s="265" t="s">
        <v>177</v>
      </c>
      <c r="C89" s="266" t="s">
        <v>239</v>
      </c>
      <c r="D89" s="267">
        <v>1</v>
      </c>
      <c r="E89" s="268">
        <v>15200</v>
      </c>
      <c r="F89" s="55">
        <f t="shared" si="1"/>
        <v>15200</v>
      </c>
    </row>
    <row r="90" spans="1:6" s="5" customFormat="1" ht="33.75" customHeight="1">
      <c r="A90" s="264" t="s">
        <v>9</v>
      </c>
      <c r="B90" s="265" t="s">
        <v>179</v>
      </c>
      <c r="C90" s="266" t="s">
        <v>241</v>
      </c>
      <c r="D90" s="267">
        <v>1</v>
      </c>
      <c r="E90" s="268">
        <v>15200</v>
      </c>
      <c r="F90" s="55">
        <f t="shared" si="1"/>
        <v>15200</v>
      </c>
    </row>
    <row r="91" spans="1:6" s="5" customFormat="1" ht="33.75" customHeight="1">
      <c r="A91" s="264" t="s">
        <v>9</v>
      </c>
      <c r="B91" s="265" t="s">
        <v>1912</v>
      </c>
      <c r="C91" s="266" t="s">
        <v>243</v>
      </c>
      <c r="D91" s="267">
        <v>20</v>
      </c>
      <c r="E91" s="268">
        <v>530.37</v>
      </c>
      <c r="F91" s="55">
        <f t="shared" si="1"/>
        <v>10607.4</v>
      </c>
    </row>
    <row r="92" spans="1:6" s="5" customFormat="1" ht="33.75" customHeight="1">
      <c r="A92" s="264" t="s">
        <v>9</v>
      </c>
      <c r="B92" s="265" t="s">
        <v>182</v>
      </c>
      <c r="C92" s="266" t="s">
        <v>245</v>
      </c>
      <c r="D92" s="267">
        <v>20</v>
      </c>
      <c r="E92" s="268">
        <v>530.37</v>
      </c>
      <c r="F92" s="55">
        <f t="shared" si="1"/>
        <v>10607.4</v>
      </c>
    </row>
    <row r="93" spans="1:6" s="5" customFormat="1" ht="33.75" customHeight="1">
      <c r="A93" s="264" t="s">
        <v>9</v>
      </c>
      <c r="B93" s="265" t="s">
        <v>184</v>
      </c>
      <c r="C93" s="266" t="s">
        <v>247</v>
      </c>
      <c r="D93" s="267">
        <v>20</v>
      </c>
      <c r="E93" s="268">
        <v>530.37</v>
      </c>
      <c r="F93" s="55">
        <f t="shared" si="1"/>
        <v>10607.4</v>
      </c>
    </row>
    <row r="94" spans="1:6" s="5" customFormat="1" ht="33.75" customHeight="1">
      <c r="A94" s="264" t="s">
        <v>9</v>
      </c>
      <c r="B94" s="265" t="s">
        <v>1913</v>
      </c>
      <c r="C94" s="266" t="s">
        <v>249</v>
      </c>
      <c r="D94" s="267">
        <v>20</v>
      </c>
      <c r="E94" s="268">
        <v>530.37</v>
      </c>
      <c r="F94" s="55">
        <f t="shared" si="1"/>
        <v>10607.4</v>
      </c>
    </row>
    <row r="95" spans="1:6" s="5" customFormat="1" ht="30.6">
      <c r="A95" s="264" t="s">
        <v>9</v>
      </c>
      <c r="B95" s="265" t="s">
        <v>187</v>
      </c>
      <c r="C95" s="266" t="s">
        <v>251</v>
      </c>
      <c r="D95" s="267">
        <v>20</v>
      </c>
      <c r="E95" s="268">
        <v>530.37</v>
      </c>
      <c r="F95" s="55">
        <f t="shared" si="1"/>
        <v>10607.4</v>
      </c>
    </row>
    <row r="96" spans="1:6" s="5" customFormat="1" ht="30.6">
      <c r="A96" s="264" t="s">
        <v>9</v>
      </c>
      <c r="B96" s="265" t="s">
        <v>189</v>
      </c>
      <c r="C96" s="266" t="s">
        <v>253</v>
      </c>
      <c r="D96" s="267">
        <v>20</v>
      </c>
      <c r="E96" s="268">
        <v>530.37</v>
      </c>
      <c r="F96" s="55">
        <f t="shared" si="1"/>
        <v>10607.4</v>
      </c>
    </row>
    <row r="97" spans="1:8" s="5" customFormat="1" ht="30.6">
      <c r="A97" s="264" t="s">
        <v>9</v>
      </c>
      <c r="B97" s="265" t="s">
        <v>1914</v>
      </c>
      <c r="C97" s="266" t="s">
        <v>255</v>
      </c>
      <c r="D97" s="267">
        <v>20</v>
      </c>
      <c r="E97" s="268">
        <v>530.37</v>
      </c>
      <c r="F97" s="55">
        <f t="shared" si="1"/>
        <v>10607.4</v>
      </c>
    </row>
    <row r="98" spans="1:8" s="5" customFormat="1" ht="30.6">
      <c r="A98" s="264" t="s">
        <v>9</v>
      </c>
      <c r="B98" s="265" t="s">
        <v>1915</v>
      </c>
      <c r="C98" s="266" t="s">
        <v>257</v>
      </c>
      <c r="D98" s="267">
        <v>1</v>
      </c>
      <c r="E98" s="268">
        <v>7743.9000000000005</v>
      </c>
      <c r="F98" s="55">
        <f t="shared" si="1"/>
        <v>7743.9</v>
      </c>
      <c r="G98" s="6"/>
      <c r="H98" s="6"/>
    </row>
    <row r="99" spans="1:8" s="5" customFormat="1" ht="30.6">
      <c r="A99" s="264" t="s">
        <v>9</v>
      </c>
      <c r="B99" s="265" t="s">
        <v>1916</v>
      </c>
      <c r="C99" s="266" t="s">
        <v>259</v>
      </c>
      <c r="D99" s="267">
        <v>1</v>
      </c>
      <c r="E99" s="268">
        <v>7743.9000000000005</v>
      </c>
      <c r="F99" s="55">
        <f t="shared" si="1"/>
        <v>7743.9</v>
      </c>
      <c r="G99" s="6"/>
      <c r="H99" s="6"/>
    </row>
    <row r="100" spans="1:8" s="5" customFormat="1" ht="30.6">
      <c r="A100" s="264" t="s">
        <v>9</v>
      </c>
      <c r="B100" s="265" t="s">
        <v>1917</v>
      </c>
      <c r="C100" s="266" t="s">
        <v>261</v>
      </c>
      <c r="D100" s="267">
        <v>1</v>
      </c>
      <c r="E100" s="268">
        <v>7743.9000000000005</v>
      </c>
      <c r="F100" s="55">
        <f t="shared" si="1"/>
        <v>7743.9</v>
      </c>
      <c r="G100" s="6"/>
      <c r="H100" s="6"/>
    </row>
    <row r="101" spans="1:8" s="5" customFormat="1" ht="30.6">
      <c r="A101" s="264" t="s">
        <v>9</v>
      </c>
      <c r="B101" s="265" t="s">
        <v>1918</v>
      </c>
      <c r="C101" s="266" t="s">
        <v>263</v>
      </c>
      <c r="D101" s="267">
        <v>1</v>
      </c>
      <c r="E101" s="268">
        <v>7743.9000000000005</v>
      </c>
      <c r="F101" s="55">
        <f t="shared" si="1"/>
        <v>7743.9</v>
      </c>
    </row>
    <row r="102" spans="1:8" s="5" customFormat="1" ht="33.75" customHeight="1">
      <c r="A102" s="264" t="s">
        <v>9</v>
      </c>
      <c r="B102" s="265" t="s">
        <v>1919</v>
      </c>
      <c r="C102" s="266" t="s">
        <v>265</v>
      </c>
      <c r="D102" s="267">
        <v>1</v>
      </c>
      <c r="E102" s="268">
        <v>7743.9000000000005</v>
      </c>
      <c r="F102" s="55">
        <f t="shared" si="1"/>
        <v>7743.9</v>
      </c>
    </row>
    <row r="103" spans="1:8" s="5" customFormat="1" ht="30.6">
      <c r="A103" s="264" t="s">
        <v>9</v>
      </c>
      <c r="B103" s="265" t="s">
        <v>1920</v>
      </c>
      <c r="C103" s="266" t="s">
        <v>266</v>
      </c>
      <c r="D103" s="267">
        <v>1</v>
      </c>
      <c r="E103" s="268">
        <v>7743.9000000000005</v>
      </c>
      <c r="F103" s="55">
        <f t="shared" si="1"/>
        <v>7743.9</v>
      </c>
    </row>
    <row r="104" spans="1:8" s="5" customFormat="1" ht="30.6">
      <c r="A104" s="264" t="s">
        <v>9</v>
      </c>
      <c r="B104" s="265" t="s">
        <v>1921</v>
      </c>
      <c r="C104" s="266" t="s">
        <v>267</v>
      </c>
      <c r="D104" s="267">
        <v>1</v>
      </c>
      <c r="E104" s="268">
        <v>6806.4150000000009</v>
      </c>
      <c r="F104" s="55">
        <f t="shared" si="1"/>
        <v>6806.42</v>
      </c>
    </row>
    <row r="105" spans="1:8" s="5" customFormat="1" ht="30.6">
      <c r="A105" s="264" t="s">
        <v>9</v>
      </c>
      <c r="B105" s="265" t="s">
        <v>1922</v>
      </c>
      <c r="C105" s="266" t="s">
        <v>268</v>
      </c>
      <c r="D105" s="267">
        <v>1</v>
      </c>
      <c r="E105" s="268">
        <v>10906.2</v>
      </c>
      <c r="F105" s="55">
        <f t="shared" si="1"/>
        <v>10906.2</v>
      </c>
    </row>
    <row r="106" spans="1:8" s="5" customFormat="1" ht="30.6">
      <c r="A106" s="264" t="s">
        <v>9</v>
      </c>
      <c r="B106" s="265" t="s">
        <v>1923</v>
      </c>
      <c r="C106" s="266" t="s">
        <v>270</v>
      </c>
      <c r="D106" s="267">
        <v>1</v>
      </c>
      <c r="E106" s="268">
        <v>10906.2</v>
      </c>
      <c r="F106" s="55">
        <f t="shared" si="1"/>
        <v>10906.2</v>
      </c>
    </row>
    <row r="107" spans="1:8" s="5" customFormat="1" ht="30.6">
      <c r="A107" s="264" t="s">
        <v>9</v>
      </c>
      <c r="B107" s="265" t="s">
        <v>1924</v>
      </c>
      <c r="C107" s="266" t="s">
        <v>272</v>
      </c>
      <c r="D107" s="282">
        <v>1</v>
      </c>
      <c r="E107" s="268">
        <v>10906.2</v>
      </c>
      <c r="F107" s="55">
        <f t="shared" si="1"/>
        <v>10906.2</v>
      </c>
    </row>
    <row r="108" spans="1:8" s="5" customFormat="1" ht="30.6">
      <c r="A108" s="264" t="s">
        <v>9</v>
      </c>
      <c r="B108" s="265" t="s">
        <v>1925</v>
      </c>
      <c r="C108" s="266" t="s">
        <v>274</v>
      </c>
      <c r="D108" s="267">
        <v>1</v>
      </c>
      <c r="E108" s="268">
        <v>10906.2</v>
      </c>
      <c r="F108" s="55">
        <f t="shared" si="1"/>
        <v>10906.2</v>
      </c>
    </row>
    <row r="109" spans="1:8" s="5" customFormat="1" ht="30.6">
      <c r="A109" s="264" t="s">
        <v>9</v>
      </c>
      <c r="B109" s="265" t="s">
        <v>1926</v>
      </c>
      <c r="C109" s="266" t="s">
        <v>275</v>
      </c>
      <c r="D109" s="282">
        <v>1</v>
      </c>
      <c r="E109" s="268">
        <v>10906.2</v>
      </c>
      <c r="F109" s="55">
        <f t="shared" si="1"/>
        <v>10906.2</v>
      </c>
    </row>
    <row r="110" spans="1:8" s="5" customFormat="1" ht="30.6">
      <c r="A110" s="264" t="s">
        <v>9</v>
      </c>
      <c r="B110" s="265" t="s">
        <v>1927</v>
      </c>
      <c r="C110" s="266" t="s">
        <v>276</v>
      </c>
      <c r="D110" s="282">
        <v>1</v>
      </c>
      <c r="E110" s="268">
        <v>10906.2</v>
      </c>
      <c r="F110" s="55">
        <f t="shared" si="1"/>
        <v>10906.2</v>
      </c>
    </row>
    <row r="111" spans="1:8" s="5" customFormat="1" ht="30.6">
      <c r="A111" s="264" t="s">
        <v>9</v>
      </c>
      <c r="B111" s="265" t="s">
        <v>1928</v>
      </c>
      <c r="C111" s="266" t="s">
        <v>277</v>
      </c>
      <c r="D111" s="267">
        <v>1</v>
      </c>
      <c r="E111" s="268">
        <v>9372.36</v>
      </c>
      <c r="F111" s="55">
        <f t="shared" si="1"/>
        <v>9372.36</v>
      </c>
    </row>
    <row r="112" spans="1:8" s="5" customFormat="1" ht="30.6">
      <c r="A112" s="264" t="s">
        <v>9</v>
      </c>
      <c r="B112" s="265" t="s">
        <v>1929</v>
      </c>
      <c r="C112" s="266" t="s">
        <v>278</v>
      </c>
      <c r="D112" s="267">
        <v>1</v>
      </c>
      <c r="E112" s="268">
        <v>5566.3950000000004</v>
      </c>
      <c r="F112" s="55">
        <f t="shared" si="1"/>
        <v>5566.4</v>
      </c>
    </row>
    <row r="113" spans="1:6" s="5" customFormat="1" ht="10.199999999999999">
      <c r="A113" s="264" t="s">
        <v>9</v>
      </c>
      <c r="B113" s="265" t="s">
        <v>1930</v>
      </c>
      <c r="C113" s="266" t="s">
        <v>279</v>
      </c>
      <c r="D113" s="267">
        <v>1</v>
      </c>
      <c r="E113" s="268">
        <v>4700</v>
      </c>
      <c r="F113" s="55">
        <f t="shared" si="1"/>
        <v>4700</v>
      </c>
    </row>
    <row r="114" spans="1:6" s="5" customFormat="1" ht="30.6">
      <c r="A114" s="264" t="s">
        <v>9</v>
      </c>
      <c r="B114" s="265" t="s">
        <v>1931</v>
      </c>
      <c r="C114" s="266" t="s">
        <v>280</v>
      </c>
      <c r="D114" s="267">
        <v>1</v>
      </c>
      <c r="E114" s="268">
        <v>5566.3950000000004</v>
      </c>
      <c r="F114" s="55">
        <f t="shared" si="1"/>
        <v>5566.4</v>
      </c>
    </row>
    <row r="115" spans="1:6" s="5" customFormat="1" ht="10.199999999999999">
      <c r="A115" s="264" t="s">
        <v>9</v>
      </c>
      <c r="B115" s="265" t="s">
        <v>1932</v>
      </c>
      <c r="C115" s="266" t="s">
        <v>282</v>
      </c>
      <c r="D115" s="267">
        <v>1</v>
      </c>
      <c r="E115" s="268">
        <v>4700</v>
      </c>
      <c r="F115" s="55">
        <f t="shared" si="1"/>
        <v>4700</v>
      </c>
    </row>
    <row r="116" spans="1:6" s="5" customFormat="1" ht="30.6">
      <c r="A116" s="264" t="s">
        <v>9</v>
      </c>
      <c r="B116" s="265" t="s">
        <v>1933</v>
      </c>
      <c r="C116" s="266" t="s">
        <v>284</v>
      </c>
      <c r="D116" s="267">
        <v>1</v>
      </c>
      <c r="E116" s="268">
        <v>6100.5000000000009</v>
      </c>
      <c r="F116" s="55">
        <f t="shared" si="1"/>
        <v>6100.5</v>
      </c>
    </row>
    <row r="117" spans="1:6" s="5" customFormat="1" ht="10.199999999999999">
      <c r="A117" s="264" t="s">
        <v>9</v>
      </c>
      <c r="B117" s="265" t="s">
        <v>1934</v>
      </c>
      <c r="C117" s="266" t="s">
        <v>286</v>
      </c>
      <c r="D117" s="267">
        <v>1</v>
      </c>
      <c r="E117" s="268">
        <v>4700</v>
      </c>
      <c r="F117" s="55">
        <f t="shared" si="1"/>
        <v>4700</v>
      </c>
    </row>
    <row r="118" spans="1:6" s="5" customFormat="1" ht="30.6">
      <c r="A118" s="264" t="s">
        <v>9</v>
      </c>
      <c r="B118" s="265" t="s">
        <v>1935</v>
      </c>
      <c r="C118" s="266" t="s">
        <v>288</v>
      </c>
      <c r="D118" s="267">
        <v>1</v>
      </c>
      <c r="E118" s="268">
        <v>6100.5000000000009</v>
      </c>
      <c r="F118" s="55">
        <f t="shared" si="1"/>
        <v>6100.5</v>
      </c>
    </row>
    <row r="119" spans="1:6" s="5" customFormat="1" ht="10.199999999999999">
      <c r="A119" s="264" t="s">
        <v>9</v>
      </c>
      <c r="B119" s="265" t="s">
        <v>1936</v>
      </c>
      <c r="C119" s="266" t="s">
        <v>290</v>
      </c>
      <c r="D119" s="267">
        <v>1</v>
      </c>
      <c r="E119" s="268">
        <v>4700</v>
      </c>
      <c r="F119" s="55">
        <f t="shared" si="1"/>
        <v>4700</v>
      </c>
    </row>
    <row r="120" spans="1:6" s="5" customFormat="1" ht="30.6">
      <c r="A120" s="264" t="s">
        <v>9</v>
      </c>
      <c r="B120" s="265" t="s">
        <v>1937</v>
      </c>
      <c r="C120" s="266" t="s">
        <v>292</v>
      </c>
      <c r="D120" s="267">
        <v>1</v>
      </c>
      <c r="E120" s="268">
        <v>6100.5000000000009</v>
      </c>
      <c r="F120" s="55">
        <f t="shared" si="1"/>
        <v>6100.5</v>
      </c>
    </row>
    <row r="121" spans="1:6" s="5" customFormat="1" ht="10.199999999999999">
      <c r="A121" s="264" t="s">
        <v>9</v>
      </c>
      <c r="B121" s="265" t="s">
        <v>1938</v>
      </c>
      <c r="C121" s="266" t="s">
        <v>293</v>
      </c>
      <c r="D121" s="267">
        <v>1</v>
      </c>
      <c r="E121" s="268">
        <v>4700</v>
      </c>
      <c r="F121" s="55">
        <f t="shared" si="1"/>
        <v>4700</v>
      </c>
    </row>
    <row r="122" spans="1:6" s="5" customFormat="1" ht="30.6">
      <c r="A122" s="264" t="s">
        <v>9</v>
      </c>
      <c r="B122" s="265" t="s">
        <v>1939</v>
      </c>
      <c r="C122" s="266" t="s">
        <v>294</v>
      </c>
      <c r="D122" s="267">
        <v>1</v>
      </c>
      <c r="E122" s="268">
        <v>6100.5000000000009</v>
      </c>
      <c r="F122" s="55">
        <f t="shared" si="1"/>
        <v>6100.5</v>
      </c>
    </row>
    <row r="123" spans="1:6" s="5" customFormat="1" ht="10.199999999999999">
      <c r="A123" s="264" t="s">
        <v>9</v>
      </c>
      <c r="B123" s="265" t="s">
        <v>1940</v>
      </c>
      <c r="C123" s="266" t="s">
        <v>295</v>
      </c>
      <c r="D123" s="267">
        <v>1</v>
      </c>
      <c r="E123" s="268">
        <v>4700</v>
      </c>
      <c r="F123" s="55">
        <f t="shared" si="1"/>
        <v>4700</v>
      </c>
    </row>
    <row r="124" spans="1:6" s="5" customFormat="1" ht="20.399999999999999">
      <c r="A124" s="264" t="s">
        <v>9</v>
      </c>
      <c r="B124" s="265" t="s">
        <v>1941</v>
      </c>
      <c r="C124" s="266" t="s">
        <v>296</v>
      </c>
      <c r="D124" s="267">
        <v>1</v>
      </c>
      <c r="E124" s="268">
        <v>5566.3950000000004</v>
      </c>
      <c r="F124" s="55">
        <f t="shared" si="1"/>
        <v>5566.4</v>
      </c>
    </row>
    <row r="125" spans="1:6" s="5" customFormat="1" ht="10.199999999999999">
      <c r="A125" s="264" t="s">
        <v>9</v>
      </c>
      <c r="B125" s="265" t="s">
        <v>1942</v>
      </c>
      <c r="C125" s="266" t="s">
        <v>298</v>
      </c>
      <c r="D125" s="267">
        <v>1</v>
      </c>
      <c r="E125" s="268">
        <v>4700</v>
      </c>
      <c r="F125" s="55">
        <f t="shared" si="1"/>
        <v>4700</v>
      </c>
    </row>
    <row r="126" spans="1:6" s="5" customFormat="1" ht="30.6">
      <c r="A126" s="264" t="s">
        <v>9</v>
      </c>
      <c r="B126" s="265" t="s">
        <v>1943</v>
      </c>
      <c r="C126" s="266" t="s">
        <v>300</v>
      </c>
      <c r="D126" s="271">
        <v>2</v>
      </c>
      <c r="E126" s="272">
        <v>300</v>
      </c>
      <c r="F126" s="55">
        <f t="shared" si="1"/>
        <v>600</v>
      </c>
    </row>
    <row r="127" spans="1:6" s="5" customFormat="1" ht="30.6">
      <c r="A127" s="264" t="s">
        <v>9</v>
      </c>
      <c r="B127" s="265" t="s">
        <v>1944</v>
      </c>
      <c r="C127" s="266" t="s">
        <v>302</v>
      </c>
      <c r="D127" s="271">
        <v>2</v>
      </c>
      <c r="E127" s="272">
        <v>300</v>
      </c>
      <c r="F127" s="55">
        <f t="shared" si="1"/>
        <v>600</v>
      </c>
    </row>
    <row r="128" spans="1:6" s="5" customFormat="1" ht="30.6">
      <c r="A128" s="264" t="s">
        <v>9</v>
      </c>
      <c r="B128" s="265" t="s">
        <v>1945</v>
      </c>
      <c r="C128" s="266" t="s">
        <v>304</v>
      </c>
      <c r="D128" s="271">
        <v>2</v>
      </c>
      <c r="E128" s="272">
        <v>300</v>
      </c>
      <c r="F128" s="55">
        <f t="shared" si="1"/>
        <v>600</v>
      </c>
    </row>
    <row r="129" spans="1:6" ht="30.6">
      <c r="A129" s="264" t="s">
        <v>9</v>
      </c>
      <c r="B129" s="265" t="s">
        <v>1946</v>
      </c>
      <c r="C129" s="266" t="s">
        <v>306</v>
      </c>
      <c r="D129" s="271">
        <v>2</v>
      </c>
      <c r="E129" s="272">
        <v>300</v>
      </c>
      <c r="F129" s="55">
        <f t="shared" si="1"/>
        <v>600</v>
      </c>
    </row>
    <row r="130" spans="1:6" ht="12" customHeight="1">
      <c r="A130" s="264" t="s">
        <v>9</v>
      </c>
      <c r="B130" s="265" t="s">
        <v>1947</v>
      </c>
      <c r="C130" s="266" t="s">
        <v>1948</v>
      </c>
      <c r="D130" s="267">
        <v>2</v>
      </c>
      <c r="E130" s="268">
        <v>300</v>
      </c>
      <c r="F130" s="55">
        <f t="shared" si="1"/>
        <v>600</v>
      </c>
    </row>
    <row r="131" spans="1:6" ht="30.6">
      <c r="A131" s="264" t="s">
        <v>9</v>
      </c>
      <c r="B131" s="265" t="s">
        <v>1949</v>
      </c>
      <c r="C131" s="266" t="s">
        <v>1950</v>
      </c>
      <c r="D131" s="267">
        <v>2</v>
      </c>
      <c r="E131" s="268">
        <v>300</v>
      </c>
      <c r="F131" s="55">
        <f t="shared" si="1"/>
        <v>600</v>
      </c>
    </row>
    <row r="132" spans="1:6" ht="30.6">
      <c r="A132" s="264" t="s">
        <v>9</v>
      </c>
      <c r="B132" s="265" t="s">
        <v>1951</v>
      </c>
      <c r="C132" s="266" t="s">
        <v>1952</v>
      </c>
      <c r="D132" s="267">
        <v>2</v>
      </c>
      <c r="E132" s="268">
        <v>300</v>
      </c>
      <c r="F132" s="55">
        <f t="shared" ref="F132:F195" si="2">ROUND(E132*D132,2)</f>
        <v>600</v>
      </c>
    </row>
    <row r="133" spans="1:6" ht="30.6">
      <c r="A133" s="264" t="s">
        <v>9</v>
      </c>
      <c r="B133" s="265" t="s">
        <v>1953</v>
      </c>
      <c r="C133" s="266" t="s">
        <v>1954</v>
      </c>
      <c r="D133" s="271">
        <v>1</v>
      </c>
      <c r="E133" s="268">
        <v>300</v>
      </c>
      <c r="F133" s="55">
        <f t="shared" si="2"/>
        <v>300</v>
      </c>
    </row>
    <row r="134" spans="1:6" ht="30.6">
      <c r="A134" s="264" t="s">
        <v>9</v>
      </c>
      <c r="B134" s="265" t="s">
        <v>1955</v>
      </c>
      <c r="C134" s="266" t="s">
        <v>1956</v>
      </c>
      <c r="D134" s="271">
        <v>1</v>
      </c>
      <c r="E134" s="268">
        <v>300</v>
      </c>
      <c r="F134" s="55">
        <f t="shared" si="2"/>
        <v>300</v>
      </c>
    </row>
    <row r="135" spans="1:6" ht="30.6">
      <c r="A135" s="264" t="s">
        <v>9</v>
      </c>
      <c r="B135" s="265" t="s">
        <v>1957</v>
      </c>
      <c r="C135" s="266" t="s">
        <v>1958</v>
      </c>
      <c r="D135" s="271">
        <v>1</v>
      </c>
      <c r="E135" s="268">
        <v>300</v>
      </c>
      <c r="F135" s="55">
        <f t="shared" si="2"/>
        <v>300</v>
      </c>
    </row>
    <row r="136" spans="1:6" ht="30.6">
      <c r="A136" s="264" t="s">
        <v>9</v>
      </c>
      <c r="B136" s="265" t="s">
        <v>1959</v>
      </c>
      <c r="C136" s="266" t="s">
        <v>1960</v>
      </c>
      <c r="D136" s="271">
        <v>1</v>
      </c>
      <c r="E136" s="268">
        <v>300</v>
      </c>
      <c r="F136" s="55">
        <f t="shared" si="2"/>
        <v>300</v>
      </c>
    </row>
    <row r="137" spans="1:6" ht="30.6">
      <c r="A137" s="264" t="s">
        <v>9</v>
      </c>
      <c r="B137" s="265" t="s">
        <v>222</v>
      </c>
      <c r="C137" s="266" t="s">
        <v>1961</v>
      </c>
      <c r="D137" s="271">
        <v>5</v>
      </c>
      <c r="E137" s="272">
        <v>519.40155000000004</v>
      </c>
      <c r="F137" s="55">
        <f t="shared" si="2"/>
        <v>2597.0100000000002</v>
      </c>
    </row>
    <row r="138" spans="1:6" ht="30.6">
      <c r="A138" s="264" t="s">
        <v>9</v>
      </c>
      <c r="B138" s="265" t="s">
        <v>224</v>
      </c>
      <c r="C138" s="266" t="s">
        <v>1962</v>
      </c>
      <c r="D138" s="271">
        <v>5</v>
      </c>
      <c r="E138" s="272">
        <v>519.40155000000004</v>
      </c>
      <c r="F138" s="55">
        <f t="shared" si="2"/>
        <v>2597.0100000000002</v>
      </c>
    </row>
    <row r="139" spans="1:6" ht="30.6">
      <c r="A139" s="264" t="s">
        <v>9</v>
      </c>
      <c r="B139" s="265" t="s">
        <v>226</v>
      </c>
      <c r="C139" s="266" t="s">
        <v>1963</v>
      </c>
      <c r="D139" s="267">
        <v>5</v>
      </c>
      <c r="E139" s="272">
        <v>519.40155000000004</v>
      </c>
      <c r="F139" s="55">
        <f t="shared" si="2"/>
        <v>2597.0100000000002</v>
      </c>
    </row>
    <row r="140" spans="1:6" ht="30.6">
      <c r="A140" s="264" t="s">
        <v>9</v>
      </c>
      <c r="B140" s="265" t="s">
        <v>228</v>
      </c>
      <c r="C140" s="266" t="s">
        <v>1964</v>
      </c>
      <c r="D140" s="267">
        <v>5</v>
      </c>
      <c r="E140" s="272">
        <v>519.40155000000004</v>
      </c>
      <c r="F140" s="55">
        <f t="shared" si="2"/>
        <v>2597.0100000000002</v>
      </c>
    </row>
    <row r="141" spans="1:6" ht="20.399999999999999">
      <c r="A141" s="264" t="s">
        <v>9</v>
      </c>
      <c r="B141" s="265" t="s">
        <v>260</v>
      </c>
      <c r="C141" s="266" t="s">
        <v>1965</v>
      </c>
      <c r="D141" s="267">
        <v>0</v>
      </c>
      <c r="E141" s="268">
        <v>1128.768</v>
      </c>
      <c r="F141" s="55">
        <f t="shared" si="2"/>
        <v>0</v>
      </c>
    </row>
    <row r="142" spans="1:6" ht="20.399999999999999">
      <c r="A142" s="264" t="s">
        <v>9</v>
      </c>
      <c r="B142" s="265" t="s">
        <v>262</v>
      </c>
      <c r="C142" s="266" t="s">
        <v>1966</v>
      </c>
      <c r="D142" s="267">
        <v>2</v>
      </c>
      <c r="E142" s="268">
        <v>1128.768</v>
      </c>
      <c r="F142" s="55">
        <f t="shared" si="2"/>
        <v>2257.54</v>
      </c>
    </row>
    <row r="143" spans="1:6" ht="20.399999999999999">
      <c r="A143" s="264" t="s">
        <v>9</v>
      </c>
      <c r="B143" s="265" t="s">
        <v>264</v>
      </c>
      <c r="C143" s="266" t="s">
        <v>1967</v>
      </c>
      <c r="D143" s="267">
        <v>1</v>
      </c>
      <c r="E143" s="268">
        <v>1128.768</v>
      </c>
      <c r="F143" s="55">
        <f t="shared" si="2"/>
        <v>1128.77</v>
      </c>
    </row>
    <row r="144" spans="1:6" ht="20.399999999999999">
      <c r="A144" s="264" t="s">
        <v>9</v>
      </c>
      <c r="B144" s="265" t="s">
        <v>230</v>
      </c>
      <c r="C144" s="266" t="s">
        <v>1968</v>
      </c>
      <c r="D144" s="282">
        <v>0</v>
      </c>
      <c r="E144" s="268">
        <v>3869.2608</v>
      </c>
      <c r="F144" s="55">
        <f t="shared" si="2"/>
        <v>0</v>
      </c>
    </row>
    <row r="145" spans="1:6" ht="20.399999999999999">
      <c r="A145" s="264" t="s">
        <v>9</v>
      </c>
      <c r="B145" s="265" t="s">
        <v>232</v>
      </c>
      <c r="C145" s="266" t="s">
        <v>1969</v>
      </c>
      <c r="D145" s="282">
        <v>5</v>
      </c>
      <c r="E145" s="268">
        <v>3869.2608</v>
      </c>
      <c r="F145" s="55">
        <f t="shared" si="2"/>
        <v>19346.3</v>
      </c>
    </row>
    <row r="146" spans="1:6" ht="20.399999999999999">
      <c r="A146" s="264" t="s">
        <v>9</v>
      </c>
      <c r="B146" s="265" t="s">
        <v>234</v>
      </c>
      <c r="C146" s="266" t="s">
        <v>1970</v>
      </c>
      <c r="D146" s="282">
        <v>6</v>
      </c>
      <c r="E146" s="268">
        <v>3869.2608</v>
      </c>
      <c r="F146" s="55">
        <f t="shared" si="2"/>
        <v>23215.56</v>
      </c>
    </row>
    <row r="147" spans="1:6" ht="20.399999999999999">
      <c r="A147" s="264" t="s">
        <v>9</v>
      </c>
      <c r="B147" s="265" t="s">
        <v>236</v>
      </c>
      <c r="C147" s="266" t="s">
        <v>1971</v>
      </c>
      <c r="D147" s="282">
        <v>0</v>
      </c>
      <c r="E147" s="268">
        <v>4027.2256000000002</v>
      </c>
      <c r="F147" s="55">
        <f t="shared" si="2"/>
        <v>0</v>
      </c>
    </row>
    <row r="148" spans="1:6" ht="20.399999999999999">
      <c r="A148" s="264" t="s">
        <v>9</v>
      </c>
      <c r="B148" s="265" t="s">
        <v>238</v>
      </c>
      <c r="C148" s="266" t="s">
        <v>1972</v>
      </c>
      <c r="D148" s="282">
        <v>3</v>
      </c>
      <c r="E148" s="268">
        <v>4027.2256000000002</v>
      </c>
      <c r="F148" s="55">
        <f t="shared" si="2"/>
        <v>12081.68</v>
      </c>
    </row>
    <row r="149" spans="1:6" ht="20.399999999999999">
      <c r="A149" s="264" t="s">
        <v>9</v>
      </c>
      <c r="B149" s="265" t="s">
        <v>240</v>
      </c>
      <c r="C149" s="266" t="s">
        <v>1973</v>
      </c>
      <c r="D149" s="282">
        <v>4</v>
      </c>
      <c r="E149" s="268">
        <v>4027.2256000000002</v>
      </c>
      <c r="F149" s="55">
        <f t="shared" si="2"/>
        <v>16108.9</v>
      </c>
    </row>
    <row r="150" spans="1:6" ht="20.399999999999999">
      <c r="A150" s="264" t="s">
        <v>9</v>
      </c>
      <c r="B150" s="265" t="s">
        <v>242</v>
      </c>
      <c r="C150" s="266" t="s">
        <v>1974</v>
      </c>
      <c r="D150" s="282">
        <v>0</v>
      </c>
      <c r="E150" s="268">
        <v>4754.3999999999996</v>
      </c>
      <c r="F150" s="55">
        <f t="shared" si="2"/>
        <v>0</v>
      </c>
    </row>
    <row r="151" spans="1:6" ht="20.399999999999999">
      <c r="A151" s="264" t="s">
        <v>9</v>
      </c>
      <c r="B151" s="265" t="s">
        <v>244</v>
      </c>
      <c r="C151" s="266" t="s">
        <v>1975</v>
      </c>
      <c r="D151" s="282">
        <v>1</v>
      </c>
      <c r="E151" s="268">
        <v>4754.3999999999996</v>
      </c>
      <c r="F151" s="55">
        <f t="shared" si="2"/>
        <v>4754.3999999999996</v>
      </c>
    </row>
    <row r="152" spans="1:6" ht="20.399999999999999">
      <c r="A152" s="264" t="s">
        <v>9</v>
      </c>
      <c r="B152" s="265" t="s">
        <v>246</v>
      </c>
      <c r="C152" s="266" t="s">
        <v>1976</v>
      </c>
      <c r="D152" s="282">
        <v>0</v>
      </c>
      <c r="E152" s="268">
        <v>4754.3999999999996</v>
      </c>
      <c r="F152" s="55">
        <f t="shared" si="2"/>
        <v>0</v>
      </c>
    </row>
    <row r="153" spans="1:6" ht="20.399999999999999">
      <c r="A153" s="264" t="s">
        <v>9</v>
      </c>
      <c r="B153" s="265" t="s">
        <v>248</v>
      </c>
      <c r="C153" s="266" t="s">
        <v>1977</v>
      </c>
      <c r="D153" s="282">
        <v>0</v>
      </c>
      <c r="E153" s="268">
        <v>44936.767999999996</v>
      </c>
      <c r="F153" s="55">
        <f t="shared" si="2"/>
        <v>0</v>
      </c>
    </row>
    <row r="154" spans="1:6" ht="20.399999999999999">
      <c r="A154" s="264" t="s">
        <v>9</v>
      </c>
      <c r="B154" s="265" t="s">
        <v>250</v>
      </c>
      <c r="C154" s="266" t="s">
        <v>1978</v>
      </c>
      <c r="D154" s="282">
        <v>1</v>
      </c>
      <c r="E154" s="268">
        <v>44936.767999999996</v>
      </c>
      <c r="F154" s="55">
        <f t="shared" si="2"/>
        <v>44936.77</v>
      </c>
    </row>
    <row r="155" spans="1:6" ht="20.399999999999999">
      <c r="A155" s="264" t="s">
        <v>9</v>
      </c>
      <c r="B155" s="265" t="s">
        <v>252</v>
      </c>
      <c r="C155" s="266" t="s">
        <v>1979</v>
      </c>
      <c r="D155" s="282">
        <v>0</v>
      </c>
      <c r="E155" s="268">
        <v>44936.767999999996</v>
      </c>
      <c r="F155" s="55">
        <f t="shared" si="2"/>
        <v>0</v>
      </c>
    </row>
    <row r="156" spans="1:6" ht="20.399999999999999">
      <c r="A156" s="264" t="s">
        <v>9</v>
      </c>
      <c r="B156" s="265" t="s">
        <v>254</v>
      </c>
      <c r="C156" s="266" t="s">
        <v>1980</v>
      </c>
      <c r="D156" s="282">
        <v>0</v>
      </c>
      <c r="E156" s="268">
        <v>85264.448000000004</v>
      </c>
      <c r="F156" s="55">
        <f t="shared" si="2"/>
        <v>0</v>
      </c>
    </row>
    <row r="157" spans="1:6" ht="20.399999999999999">
      <c r="A157" s="264" t="s">
        <v>9</v>
      </c>
      <c r="B157" s="265" t="s">
        <v>256</v>
      </c>
      <c r="C157" s="266" t="s">
        <v>1981</v>
      </c>
      <c r="D157" s="282">
        <v>0</v>
      </c>
      <c r="E157" s="268">
        <v>85264.448000000004</v>
      </c>
      <c r="F157" s="55">
        <f t="shared" si="2"/>
        <v>0</v>
      </c>
    </row>
    <row r="158" spans="1:6" ht="20.399999999999999">
      <c r="A158" s="264" t="s">
        <v>9</v>
      </c>
      <c r="B158" s="265" t="s">
        <v>258</v>
      </c>
      <c r="C158" s="266" t="s">
        <v>1982</v>
      </c>
      <c r="D158" s="282">
        <v>0</v>
      </c>
      <c r="E158" s="268">
        <v>85264.448000000004</v>
      </c>
      <c r="F158" s="55">
        <f t="shared" si="2"/>
        <v>0</v>
      </c>
    </row>
    <row r="159" spans="1:6" ht="20.399999999999999">
      <c r="A159" s="264" t="s">
        <v>9</v>
      </c>
      <c r="B159" s="265" t="s">
        <v>1983</v>
      </c>
      <c r="C159" s="266" t="s">
        <v>1984</v>
      </c>
      <c r="D159" s="282">
        <v>0</v>
      </c>
      <c r="E159" s="268">
        <v>169578.9056</v>
      </c>
      <c r="F159" s="55">
        <f t="shared" si="2"/>
        <v>0</v>
      </c>
    </row>
    <row r="160" spans="1:6" ht="20.399999999999999">
      <c r="A160" s="264" t="s">
        <v>9</v>
      </c>
      <c r="B160" s="265" t="s">
        <v>1985</v>
      </c>
      <c r="C160" s="266" t="s">
        <v>1986</v>
      </c>
      <c r="D160" s="267">
        <v>1</v>
      </c>
      <c r="E160" s="268">
        <v>169578.9056</v>
      </c>
      <c r="F160" s="55">
        <f t="shared" si="2"/>
        <v>169578.91</v>
      </c>
    </row>
    <row r="161" spans="1:6" ht="20.399999999999999">
      <c r="A161" s="264" t="s">
        <v>9</v>
      </c>
      <c r="B161" s="265" t="s">
        <v>1987</v>
      </c>
      <c r="C161" s="266" t="s">
        <v>1988</v>
      </c>
      <c r="D161" s="267">
        <v>1</v>
      </c>
      <c r="E161" s="268">
        <v>169578.9056</v>
      </c>
      <c r="F161" s="55">
        <f t="shared" si="2"/>
        <v>169578.91</v>
      </c>
    </row>
    <row r="162" spans="1:6" ht="20.399999999999999">
      <c r="A162" s="264" t="s">
        <v>9</v>
      </c>
      <c r="B162" s="265" t="s">
        <v>1989</v>
      </c>
      <c r="C162" s="266" t="s">
        <v>1990</v>
      </c>
      <c r="D162" s="267">
        <v>2</v>
      </c>
      <c r="E162" s="268">
        <v>761.94</v>
      </c>
      <c r="F162" s="55">
        <f t="shared" si="2"/>
        <v>1523.88</v>
      </c>
    </row>
    <row r="163" spans="1:6" ht="20.399999999999999">
      <c r="A163" s="264" t="s">
        <v>9</v>
      </c>
      <c r="B163" s="265" t="s">
        <v>1991</v>
      </c>
      <c r="C163" s="266" t="s">
        <v>1992</v>
      </c>
      <c r="D163" s="267">
        <v>11</v>
      </c>
      <c r="E163" s="268">
        <v>2334.375</v>
      </c>
      <c r="F163" s="55">
        <f t="shared" si="2"/>
        <v>25678.13</v>
      </c>
    </row>
    <row r="164" spans="1:6" ht="20.399999999999999">
      <c r="A164" s="264" t="s">
        <v>9</v>
      </c>
      <c r="B164" s="265" t="s">
        <v>1993</v>
      </c>
      <c r="C164" s="266" t="s">
        <v>1994</v>
      </c>
      <c r="D164" s="267">
        <v>9</v>
      </c>
      <c r="E164" s="268">
        <v>11963.205000000002</v>
      </c>
      <c r="F164" s="55">
        <f t="shared" si="2"/>
        <v>107668.85</v>
      </c>
    </row>
    <row r="165" spans="1:6" ht="20.399999999999999">
      <c r="A165" s="264" t="s">
        <v>9</v>
      </c>
      <c r="B165" s="265" t="s">
        <v>1995</v>
      </c>
      <c r="C165" s="266" t="s">
        <v>1996</v>
      </c>
      <c r="D165" s="267">
        <v>1</v>
      </c>
      <c r="E165" s="268">
        <v>54680.4</v>
      </c>
      <c r="F165" s="55">
        <f t="shared" si="2"/>
        <v>54680.4</v>
      </c>
    </row>
    <row r="166" spans="1:6" ht="20.399999999999999">
      <c r="A166" s="264" t="s">
        <v>9</v>
      </c>
      <c r="B166" s="265" t="s">
        <v>1997</v>
      </c>
      <c r="C166" s="266" t="s">
        <v>1998</v>
      </c>
      <c r="D166" s="267">
        <v>1</v>
      </c>
      <c r="E166" s="268">
        <v>116652.76500000001</v>
      </c>
      <c r="F166" s="55">
        <f t="shared" si="2"/>
        <v>116652.77</v>
      </c>
    </row>
    <row r="167" spans="1:6" ht="20.399999999999999">
      <c r="A167" s="264" t="s">
        <v>9</v>
      </c>
      <c r="B167" s="265" t="s">
        <v>1999</v>
      </c>
      <c r="C167" s="266" t="s">
        <v>2000</v>
      </c>
      <c r="D167" s="282">
        <v>0</v>
      </c>
      <c r="E167" s="268">
        <v>162156.80000000002</v>
      </c>
      <c r="F167" s="55">
        <f t="shared" si="2"/>
        <v>0</v>
      </c>
    </row>
    <row r="168" spans="1:6" ht="30.6">
      <c r="A168" s="264" t="s">
        <v>9</v>
      </c>
      <c r="B168" s="265" t="s">
        <v>2001</v>
      </c>
      <c r="C168" s="266" t="s">
        <v>2002</v>
      </c>
      <c r="D168" s="267">
        <v>4</v>
      </c>
      <c r="E168" s="268">
        <v>1714.3650000000002</v>
      </c>
      <c r="F168" s="55">
        <f t="shared" si="2"/>
        <v>6857.46</v>
      </c>
    </row>
    <row r="169" spans="1:6" ht="30.6">
      <c r="A169" s="264" t="s">
        <v>9</v>
      </c>
      <c r="B169" s="265" t="s">
        <v>2003</v>
      </c>
      <c r="C169" s="266" t="s">
        <v>2004</v>
      </c>
      <c r="D169" s="282">
        <v>0</v>
      </c>
      <c r="E169" s="268">
        <v>26880</v>
      </c>
      <c r="F169" s="55">
        <f t="shared" si="2"/>
        <v>0</v>
      </c>
    </row>
    <row r="170" spans="1:6" ht="20.399999999999999">
      <c r="A170" s="264" t="s">
        <v>9</v>
      </c>
      <c r="B170" s="265" t="s">
        <v>2005</v>
      </c>
      <c r="C170" s="266" t="s">
        <v>2006</v>
      </c>
      <c r="D170" s="267">
        <v>4</v>
      </c>
      <c r="E170" s="268">
        <v>1128.768</v>
      </c>
      <c r="F170" s="55">
        <f t="shared" si="2"/>
        <v>4515.07</v>
      </c>
    </row>
    <row r="171" spans="1:6" ht="20.399999999999999">
      <c r="A171" s="264" t="s">
        <v>9</v>
      </c>
      <c r="B171" s="265" t="s">
        <v>2007</v>
      </c>
      <c r="C171" s="266" t="s">
        <v>2008</v>
      </c>
      <c r="D171" s="267">
        <v>19</v>
      </c>
      <c r="E171" s="268">
        <v>3843.6608000000001</v>
      </c>
      <c r="F171" s="55">
        <f t="shared" si="2"/>
        <v>73029.56</v>
      </c>
    </row>
    <row r="172" spans="1:6" ht="20.399999999999999">
      <c r="A172" s="264" t="s">
        <v>9</v>
      </c>
      <c r="B172" s="265" t="s">
        <v>2009</v>
      </c>
      <c r="C172" s="266" t="s">
        <v>2010</v>
      </c>
      <c r="D172" s="267">
        <v>9</v>
      </c>
      <c r="E172" s="268">
        <v>4027.2256000000002</v>
      </c>
      <c r="F172" s="55">
        <f t="shared" si="2"/>
        <v>36245.03</v>
      </c>
    </row>
    <row r="173" spans="1:6" ht="20.399999999999999">
      <c r="A173" s="264" t="s">
        <v>9</v>
      </c>
      <c r="B173" s="265" t="s">
        <v>2011</v>
      </c>
      <c r="C173" s="266" t="s">
        <v>2012</v>
      </c>
      <c r="D173" s="267">
        <v>3</v>
      </c>
      <c r="E173" s="268">
        <v>44936.767999999996</v>
      </c>
      <c r="F173" s="55">
        <f t="shared" si="2"/>
        <v>134810.29999999999</v>
      </c>
    </row>
    <row r="174" spans="1:6" ht="20.399999999999999">
      <c r="A174" s="264" t="s">
        <v>9</v>
      </c>
      <c r="B174" s="265" t="s">
        <v>2013</v>
      </c>
      <c r="C174" s="266" t="s">
        <v>2014</v>
      </c>
      <c r="D174" s="267">
        <v>1</v>
      </c>
      <c r="E174" s="268">
        <v>85264.448000000004</v>
      </c>
      <c r="F174" s="55">
        <f t="shared" si="2"/>
        <v>85264.45</v>
      </c>
    </row>
    <row r="175" spans="1:6" ht="20.399999999999999">
      <c r="A175" s="264" t="s">
        <v>9</v>
      </c>
      <c r="B175" s="265" t="s">
        <v>2015</v>
      </c>
      <c r="C175" s="266" t="s">
        <v>2016</v>
      </c>
      <c r="D175" s="282">
        <v>0</v>
      </c>
      <c r="E175" s="268">
        <v>169578.9056</v>
      </c>
      <c r="F175" s="55">
        <f t="shared" si="2"/>
        <v>0</v>
      </c>
    </row>
    <row r="176" spans="1:6" ht="30.6">
      <c r="A176" s="264" t="s">
        <v>9</v>
      </c>
      <c r="B176" s="265" t="s">
        <v>2017</v>
      </c>
      <c r="C176" s="266" t="s">
        <v>2018</v>
      </c>
      <c r="D176" s="282">
        <v>0</v>
      </c>
      <c r="E176" s="268">
        <v>3105.9584000000004</v>
      </c>
      <c r="F176" s="55">
        <f t="shared" si="2"/>
        <v>0</v>
      </c>
    </row>
    <row r="177" spans="1:6" ht="30.6">
      <c r="A177" s="264" t="s">
        <v>9</v>
      </c>
      <c r="B177" s="265" t="s">
        <v>2019</v>
      </c>
      <c r="C177" s="266" t="s">
        <v>2020</v>
      </c>
      <c r="D177" s="267">
        <v>1</v>
      </c>
      <c r="E177" s="268">
        <v>3105.9584000000004</v>
      </c>
      <c r="F177" s="55">
        <f t="shared" si="2"/>
        <v>3105.96</v>
      </c>
    </row>
    <row r="178" spans="1:6" ht="30.6">
      <c r="A178" s="264" t="s">
        <v>9</v>
      </c>
      <c r="B178" s="265" t="s">
        <v>2021</v>
      </c>
      <c r="C178" s="266" t="s">
        <v>2022</v>
      </c>
      <c r="D178" s="267">
        <v>1</v>
      </c>
      <c r="E178" s="268">
        <v>3105.9584000000004</v>
      </c>
      <c r="F178" s="55">
        <f t="shared" si="2"/>
        <v>3105.96</v>
      </c>
    </row>
    <row r="179" spans="1:6" ht="30.6">
      <c r="A179" s="264" t="s">
        <v>9</v>
      </c>
      <c r="B179" s="265" t="s">
        <v>269</v>
      </c>
      <c r="C179" s="266" t="s">
        <v>2023</v>
      </c>
      <c r="D179" s="282">
        <v>0</v>
      </c>
      <c r="E179" s="268">
        <v>8000</v>
      </c>
      <c r="F179" s="55">
        <f t="shared" si="2"/>
        <v>0</v>
      </c>
    </row>
    <row r="180" spans="1:6" ht="30.6">
      <c r="A180" s="264" t="s">
        <v>9</v>
      </c>
      <c r="B180" s="265" t="s">
        <v>271</v>
      </c>
      <c r="C180" s="266" t="s">
        <v>2024</v>
      </c>
      <c r="D180" s="267">
        <v>1</v>
      </c>
      <c r="E180" s="268">
        <v>8000</v>
      </c>
      <c r="F180" s="55">
        <f t="shared" si="2"/>
        <v>8000</v>
      </c>
    </row>
    <row r="181" spans="1:6" ht="30.6">
      <c r="A181" s="264" t="s">
        <v>9</v>
      </c>
      <c r="B181" s="265" t="s">
        <v>273</v>
      </c>
      <c r="C181" s="266" t="s">
        <v>2025</v>
      </c>
      <c r="D181" s="267">
        <v>1</v>
      </c>
      <c r="E181" s="268">
        <v>8000</v>
      </c>
      <c r="F181" s="55">
        <f t="shared" si="2"/>
        <v>8000</v>
      </c>
    </row>
    <row r="182" spans="1:6" ht="20.399999999999999">
      <c r="A182" s="264" t="s">
        <v>9</v>
      </c>
      <c r="B182" s="265" t="s">
        <v>2026</v>
      </c>
      <c r="C182" s="266" t="s">
        <v>2027</v>
      </c>
      <c r="D182" s="267">
        <v>10</v>
      </c>
      <c r="E182" s="268">
        <v>4046.2500000000005</v>
      </c>
      <c r="F182" s="55">
        <f t="shared" si="2"/>
        <v>40462.5</v>
      </c>
    </row>
    <row r="183" spans="1:6" ht="20.399999999999999">
      <c r="A183" s="264" t="s">
        <v>9</v>
      </c>
      <c r="B183" s="265" t="s">
        <v>2028</v>
      </c>
      <c r="C183" s="266" t="s">
        <v>2029</v>
      </c>
      <c r="D183" s="267">
        <v>1</v>
      </c>
      <c r="E183" s="268">
        <v>11360.625000000002</v>
      </c>
      <c r="F183" s="55">
        <f t="shared" si="2"/>
        <v>11360.63</v>
      </c>
    </row>
    <row r="184" spans="1:6" ht="20.399999999999999">
      <c r="A184" s="264" t="s">
        <v>9</v>
      </c>
      <c r="B184" s="265" t="s">
        <v>2030</v>
      </c>
      <c r="C184" s="266" t="s">
        <v>2031</v>
      </c>
      <c r="D184" s="267">
        <v>4</v>
      </c>
      <c r="E184" s="268">
        <v>3105.9584000000004</v>
      </c>
      <c r="F184" s="55">
        <f t="shared" si="2"/>
        <v>12423.83</v>
      </c>
    </row>
    <row r="185" spans="1:6" ht="20.399999999999999">
      <c r="A185" s="264" t="s">
        <v>9</v>
      </c>
      <c r="B185" s="265" t="s">
        <v>2032</v>
      </c>
      <c r="C185" s="266" t="s">
        <v>2033</v>
      </c>
      <c r="D185" s="267">
        <v>1</v>
      </c>
      <c r="E185" s="268">
        <v>8000</v>
      </c>
      <c r="F185" s="55">
        <f t="shared" si="2"/>
        <v>8000</v>
      </c>
    </row>
    <row r="186" spans="1:6" ht="51">
      <c r="A186" s="264" t="s">
        <v>9</v>
      </c>
      <c r="B186" s="265" t="s">
        <v>2034</v>
      </c>
      <c r="C186" s="266" t="s">
        <v>2035</v>
      </c>
      <c r="D186" s="282">
        <v>0</v>
      </c>
      <c r="E186" s="268">
        <v>900</v>
      </c>
      <c r="F186" s="55">
        <f t="shared" si="2"/>
        <v>0</v>
      </c>
    </row>
    <row r="187" spans="1:6" ht="51">
      <c r="A187" s="264" t="s">
        <v>9</v>
      </c>
      <c r="B187" s="265" t="s">
        <v>2036</v>
      </c>
      <c r="C187" s="266" t="s">
        <v>2037</v>
      </c>
      <c r="D187" s="267">
        <v>3</v>
      </c>
      <c r="E187" s="268">
        <v>900</v>
      </c>
      <c r="F187" s="55">
        <f t="shared" si="2"/>
        <v>2700</v>
      </c>
    </row>
    <row r="188" spans="1:6" ht="51">
      <c r="A188" s="264" t="s">
        <v>9</v>
      </c>
      <c r="B188" s="265" t="s">
        <v>2038</v>
      </c>
      <c r="C188" s="266" t="s">
        <v>2039</v>
      </c>
      <c r="D188" s="267">
        <v>3</v>
      </c>
      <c r="E188" s="268">
        <v>900</v>
      </c>
      <c r="F188" s="55">
        <f t="shared" si="2"/>
        <v>2700</v>
      </c>
    </row>
    <row r="189" spans="1:6" ht="51">
      <c r="A189" s="264" t="s">
        <v>9</v>
      </c>
      <c r="B189" s="265" t="s">
        <v>2040</v>
      </c>
      <c r="C189" s="266" t="s">
        <v>2041</v>
      </c>
      <c r="D189" s="267">
        <v>3</v>
      </c>
      <c r="E189" s="268">
        <v>900</v>
      </c>
      <c r="F189" s="55">
        <f t="shared" si="2"/>
        <v>2700</v>
      </c>
    </row>
    <row r="190" spans="1:6" ht="51">
      <c r="A190" s="264" t="s">
        <v>9</v>
      </c>
      <c r="B190" s="265" t="s">
        <v>2042</v>
      </c>
      <c r="C190" s="266" t="s">
        <v>2043</v>
      </c>
      <c r="D190" s="282">
        <v>0</v>
      </c>
      <c r="E190" s="268">
        <v>900</v>
      </c>
      <c r="F190" s="55">
        <f t="shared" si="2"/>
        <v>0</v>
      </c>
    </row>
    <row r="191" spans="1:6" ht="51">
      <c r="A191" s="264" t="s">
        <v>9</v>
      </c>
      <c r="B191" s="265" t="s">
        <v>2044</v>
      </c>
      <c r="C191" s="266" t="s">
        <v>2045</v>
      </c>
      <c r="D191" s="282">
        <v>0</v>
      </c>
      <c r="E191" s="268">
        <v>800</v>
      </c>
      <c r="F191" s="55">
        <f t="shared" si="2"/>
        <v>0</v>
      </c>
    </row>
    <row r="192" spans="1:6" ht="51">
      <c r="A192" s="264" t="s">
        <v>9</v>
      </c>
      <c r="B192" s="265" t="s">
        <v>2046</v>
      </c>
      <c r="C192" s="266" t="s">
        <v>2047</v>
      </c>
      <c r="D192" s="267">
        <v>3</v>
      </c>
      <c r="E192" s="268">
        <v>800</v>
      </c>
      <c r="F192" s="55">
        <f t="shared" si="2"/>
        <v>2400</v>
      </c>
    </row>
    <row r="193" spans="1:6" ht="51">
      <c r="A193" s="264" t="s">
        <v>9</v>
      </c>
      <c r="B193" s="265" t="s">
        <v>2048</v>
      </c>
      <c r="C193" s="266" t="s">
        <v>2049</v>
      </c>
      <c r="D193" s="267">
        <v>3</v>
      </c>
      <c r="E193" s="268">
        <v>800</v>
      </c>
      <c r="F193" s="55">
        <f t="shared" si="2"/>
        <v>2400</v>
      </c>
    </row>
    <row r="194" spans="1:6" ht="51">
      <c r="A194" s="264" t="s">
        <v>9</v>
      </c>
      <c r="B194" s="265" t="s">
        <v>2050</v>
      </c>
      <c r="C194" s="266" t="s">
        <v>2051</v>
      </c>
      <c r="D194" s="267">
        <v>3</v>
      </c>
      <c r="E194" s="268">
        <v>800</v>
      </c>
      <c r="F194" s="55">
        <f t="shared" si="2"/>
        <v>2400</v>
      </c>
    </row>
    <row r="195" spans="1:6" ht="51">
      <c r="A195" s="264" t="s">
        <v>9</v>
      </c>
      <c r="B195" s="265" t="s">
        <v>2052</v>
      </c>
      <c r="C195" s="266" t="s">
        <v>2053</v>
      </c>
      <c r="D195" s="282">
        <v>0</v>
      </c>
      <c r="E195" s="268">
        <v>800</v>
      </c>
      <c r="F195" s="55">
        <f t="shared" si="2"/>
        <v>0</v>
      </c>
    </row>
    <row r="196" spans="1:6" ht="40.799999999999997">
      <c r="A196" s="264" t="s">
        <v>9</v>
      </c>
      <c r="B196" s="265" t="s">
        <v>281</v>
      </c>
      <c r="C196" s="266" t="s">
        <v>2054</v>
      </c>
      <c r="D196" s="282">
        <v>0</v>
      </c>
      <c r="E196" s="268">
        <v>200</v>
      </c>
      <c r="F196" s="55">
        <f t="shared" ref="F196:F208" si="3">ROUND(E196*D196,2)</f>
        <v>0</v>
      </c>
    </row>
    <row r="197" spans="1:6" ht="40.799999999999997">
      <c r="A197" s="264" t="s">
        <v>9</v>
      </c>
      <c r="B197" s="265" t="s">
        <v>283</v>
      </c>
      <c r="C197" s="266" t="s">
        <v>2055</v>
      </c>
      <c r="D197" s="282">
        <v>0</v>
      </c>
      <c r="E197" s="268">
        <v>200</v>
      </c>
      <c r="F197" s="55">
        <f t="shared" si="3"/>
        <v>0</v>
      </c>
    </row>
    <row r="198" spans="1:6" ht="40.799999999999997">
      <c r="A198" s="264" t="s">
        <v>9</v>
      </c>
      <c r="B198" s="265" t="s">
        <v>285</v>
      </c>
      <c r="C198" s="266" t="s">
        <v>2056</v>
      </c>
      <c r="D198" s="282">
        <v>0</v>
      </c>
      <c r="E198" s="268">
        <v>200</v>
      </c>
      <c r="F198" s="55">
        <f t="shared" si="3"/>
        <v>0</v>
      </c>
    </row>
    <row r="199" spans="1:6" ht="40.799999999999997">
      <c r="A199" s="264" t="s">
        <v>9</v>
      </c>
      <c r="B199" s="265" t="s">
        <v>287</v>
      </c>
      <c r="C199" s="266" t="s">
        <v>2057</v>
      </c>
      <c r="D199" s="267">
        <v>5</v>
      </c>
      <c r="E199" s="268">
        <v>200</v>
      </c>
      <c r="F199" s="55">
        <f t="shared" si="3"/>
        <v>1000</v>
      </c>
    </row>
    <row r="200" spans="1:6" ht="40.799999999999997">
      <c r="A200" s="264" t="s">
        <v>9</v>
      </c>
      <c r="B200" s="265" t="s">
        <v>289</v>
      </c>
      <c r="C200" s="266" t="s">
        <v>2058</v>
      </c>
      <c r="D200" s="267">
        <v>5</v>
      </c>
      <c r="E200" s="268">
        <v>200</v>
      </c>
      <c r="F200" s="55">
        <f t="shared" si="3"/>
        <v>1000</v>
      </c>
    </row>
    <row r="201" spans="1:6" ht="40.799999999999997">
      <c r="A201" s="264" t="s">
        <v>9</v>
      </c>
      <c r="B201" s="265" t="s">
        <v>291</v>
      </c>
      <c r="C201" s="266" t="s">
        <v>2059</v>
      </c>
      <c r="D201" s="267">
        <v>5</v>
      </c>
      <c r="E201" s="268">
        <v>200</v>
      </c>
      <c r="F201" s="55">
        <f t="shared" si="3"/>
        <v>1000</v>
      </c>
    </row>
    <row r="202" spans="1:6" ht="20.399999999999999">
      <c r="A202" s="264" t="s">
        <v>9</v>
      </c>
      <c r="B202" s="265" t="s">
        <v>297</v>
      </c>
      <c r="C202" s="266" t="s">
        <v>2060</v>
      </c>
      <c r="D202" s="267">
        <v>5</v>
      </c>
      <c r="E202" s="268">
        <v>400</v>
      </c>
      <c r="F202" s="55">
        <f t="shared" si="3"/>
        <v>2000</v>
      </c>
    </row>
    <row r="203" spans="1:6" ht="20.399999999999999">
      <c r="A203" s="264" t="s">
        <v>9</v>
      </c>
      <c r="B203" s="265" t="s">
        <v>299</v>
      </c>
      <c r="C203" s="266" t="s">
        <v>2061</v>
      </c>
      <c r="D203" s="267">
        <v>5</v>
      </c>
      <c r="E203" s="268">
        <v>400</v>
      </c>
      <c r="F203" s="55">
        <f t="shared" si="3"/>
        <v>2000</v>
      </c>
    </row>
    <row r="204" spans="1:6" ht="20.399999999999999">
      <c r="A204" s="264" t="s">
        <v>9</v>
      </c>
      <c r="B204" s="265" t="s">
        <v>301</v>
      </c>
      <c r="C204" s="266" t="s">
        <v>2062</v>
      </c>
      <c r="D204" s="267">
        <v>5</v>
      </c>
      <c r="E204" s="268">
        <v>400</v>
      </c>
      <c r="F204" s="55">
        <f t="shared" si="3"/>
        <v>2000</v>
      </c>
    </row>
    <row r="205" spans="1:6" ht="30.6">
      <c r="A205" s="264" t="s">
        <v>9</v>
      </c>
      <c r="B205" s="265" t="s">
        <v>303</v>
      </c>
      <c r="C205" s="266" t="s">
        <v>2063</v>
      </c>
      <c r="D205" s="267">
        <v>5</v>
      </c>
      <c r="E205" s="268">
        <v>2640</v>
      </c>
      <c r="F205" s="55">
        <f t="shared" si="3"/>
        <v>13200</v>
      </c>
    </row>
    <row r="206" spans="1:6" ht="40.799999999999997">
      <c r="A206" s="273" t="s">
        <v>9</v>
      </c>
      <c r="B206" s="274" t="s">
        <v>305</v>
      </c>
      <c r="C206" s="266" t="s">
        <v>2064</v>
      </c>
      <c r="D206" s="267">
        <v>5</v>
      </c>
      <c r="E206" s="275">
        <v>1000</v>
      </c>
      <c r="F206" s="55">
        <f t="shared" si="3"/>
        <v>5000</v>
      </c>
    </row>
    <row r="207" spans="1:6" ht="20.399999999999999">
      <c r="A207" s="273" t="s">
        <v>9</v>
      </c>
      <c r="B207" s="274" t="s">
        <v>2065</v>
      </c>
      <c r="C207" s="266" t="s">
        <v>2066</v>
      </c>
      <c r="D207" s="267">
        <v>3</v>
      </c>
      <c r="E207" s="275">
        <v>1492</v>
      </c>
      <c r="F207" s="55">
        <f t="shared" si="3"/>
        <v>4476</v>
      </c>
    </row>
    <row r="208" spans="1:6" ht="21" thickBot="1">
      <c r="A208" s="273" t="s">
        <v>9</v>
      </c>
      <c r="B208" s="274" t="s">
        <v>2067</v>
      </c>
      <c r="C208" s="266" t="s">
        <v>2068</v>
      </c>
      <c r="D208" s="267">
        <v>5</v>
      </c>
      <c r="E208" s="275">
        <v>6620</v>
      </c>
      <c r="F208" s="55">
        <f t="shared" si="3"/>
        <v>33100</v>
      </c>
    </row>
    <row r="209" spans="1:6" ht="12" thickBot="1">
      <c r="A209" s="471" t="s">
        <v>91</v>
      </c>
      <c r="B209" s="472"/>
      <c r="C209" s="472"/>
      <c r="D209" s="472"/>
      <c r="E209" s="473"/>
      <c r="F209" s="276">
        <f>SUM(F4:F208)</f>
        <v>2161618.5700000003</v>
      </c>
    </row>
    <row r="210" spans="1:6">
      <c r="A210" s="277"/>
      <c r="B210" s="278"/>
      <c r="C210" s="277"/>
      <c r="D210" s="279"/>
      <c r="E210" s="279"/>
      <c r="F210" s="280"/>
    </row>
    <row r="211" spans="1:6">
      <c r="A211" s="277"/>
      <c r="B211" s="277"/>
      <c r="C211" s="277"/>
      <c r="D211" s="277"/>
      <c r="E211" s="14"/>
    </row>
  </sheetData>
  <mergeCells count="2">
    <mergeCell ref="A2:F2"/>
    <mergeCell ref="A209:E209"/>
  </mergeCells>
  <phoneticPr fontId="61" type="noConversion"/>
  <conditionalFormatting sqref="H29:H37">
    <cfRule type="cellIs" dxfId="6" priority="1" operator="lessThan">
      <formula>#REF!</formula>
    </cfRule>
  </conditionalFormatting>
  <pageMargins left="0.78740157480314965" right="0.55118110236220474" top="0.56000000000000005" bottom="0.49" header="0.31496062992125984" footer="0.31496062992125984"/>
  <pageSetup paperSize="9" scale="81" orientation="landscape" r:id="rId1"/>
  <rowBreaks count="1" manualBreakCount="1">
    <brk id="130"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6EA5C-0692-4B30-822D-08BF5CE545C1}">
  <dimension ref="A1:F96"/>
  <sheetViews>
    <sheetView showGridLines="0" zoomScale="115" zoomScaleNormal="115" zoomScaleSheetLayoutView="75" workbookViewId="0">
      <pane xSplit="6" ySplit="3" topLeftCell="G41" activePane="bottomRight" state="frozen"/>
      <selection activeCell="B21" sqref="B21"/>
      <selection pane="topRight" activeCell="B21" sqref="B21"/>
      <selection pane="bottomLeft" activeCell="B21" sqref="B21"/>
      <selection pane="bottomRight" activeCell="E49" sqref="E49"/>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7" width="14.3984375" style="3" bestFit="1" customWidth="1"/>
    <col min="8" max="16384" width="11" style="3"/>
  </cols>
  <sheetData>
    <row r="1" spans="1:6" s="2" customFormat="1" ht="11.4">
      <c r="A1" s="283"/>
      <c r="B1" s="283"/>
      <c r="C1" s="283"/>
      <c r="D1" s="283"/>
      <c r="E1" s="283"/>
      <c r="F1" s="283"/>
    </row>
    <row r="2" spans="1:6" ht="13.5" customHeight="1" thickBot="1">
      <c r="A2" s="470" t="s">
        <v>307</v>
      </c>
      <c r="B2" s="470"/>
      <c r="C2" s="470"/>
      <c r="D2" s="470"/>
      <c r="E2" s="470"/>
      <c r="F2" s="470"/>
    </row>
    <row r="3" spans="1:6" s="103" customFormat="1" ht="21" thickBot="1">
      <c r="A3" s="260" t="s">
        <v>90</v>
      </c>
      <c r="B3" s="261" t="s">
        <v>8</v>
      </c>
      <c r="C3" s="262" t="s">
        <v>0</v>
      </c>
      <c r="D3" s="263" t="s">
        <v>130</v>
      </c>
      <c r="E3" s="16" t="s">
        <v>1</v>
      </c>
      <c r="F3" s="4" t="s">
        <v>2</v>
      </c>
    </row>
    <row r="4" spans="1:6" s="5" customFormat="1" ht="20.399999999999999">
      <c r="A4" s="264" t="s">
        <v>9</v>
      </c>
      <c r="B4" s="265" t="s">
        <v>2069</v>
      </c>
      <c r="C4" s="266" t="s">
        <v>308</v>
      </c>
      <c r="D4" s="267">
        <v>15</v>
      </c>
      <c r="E4" s="268">
        <v>160</v>
      </c>
      <c r="F4" s="55">
        <f t="shared" ref="F4:F49" si="0">ROUND(E4*D4,2)</f>
        <v>2400</v>
      </c>
    </row>
    <row r="5" spans="1:6" s="5" customFormat="1" ht="20.399999999999999">
      <c r="A5" s="264" t="s">
        <v>9</v>
      </c>
      <c r="B5" s="265" t="s">
        <v>2070</v>
      </c>
      <c r="C5" s="266" t="s">
        <v>309</v>
      </c>
      <c r="D5" s="267">
        <v>5</v>
      </c>
      <c r="E5" s="268">
        <v>336.15000000000003</v>
      </c>
      <c r="F5" s="55">
        <f t="shared" si="0"/>
        <v>1680.75</v>
      </c>
    </row>
    <row r="6" spans="1:6" s="5" customFormat="1" ht="20.399999999999999">
      <c r="A6" s="264" t="s">
        <v>9</v>
      </c>
      <c r="B6" s="265" t="s">
        <v>2071</v>
      </c>
      <c r="C6" s="266" t="s">
        <v>310</v>
      </c>
      <c r="D6" s="267">
        <v>5</v>
      </c>
      <c r="E6" s="268">
        <v>336.15000000000003</v>
      </c>
      <c r="F6" s="55">
        <f t="shared" si="0"/>
        <v>1680.75</v>
      </c>
    </row>
    <row r="7" spans="1:6" s="5" customFormat="1" ht="20.399999999999999">
      <c r="A7" s="264" t="s">
        <v>9</v>
      </c>
      <c r="B7" s="265" t="s">
        <v>2072</v>
      </c>
      <c r="C7" s="266" t="s">
        <v>311</v>
      </c>
      <c r="D7" s="267">
        <v>5</v>
      </c>
      <c r="E7" s="268">
        <v>336.15000000000003</v>
      </c>
      <c r="F7" s="55">
        <f t="shared" si="0"/>
        <v>1680.75</v>
      </c>
    </row>
    <row r="8" spans="1:6" s="5" customFormat="1" ht="20.399999999999999">
      <c r="A8" s="264" t="s">
        <v>9</v>
      </c>
      <c r="B8" s="265" t="s">
        <v>2073</v>
      </c>
      <c r="C8" s="266" t="s">
        <v>312</v>
      </c>
      <c r="D8" s="267">
        <v>5</v>
      </c>
      <c r="E8" s="268">
        <v>336.15000000000003</v>
      </c>
      <c r="F8" s="55">
        <f t="shared" si="0"/>
        <v>1680.75</v>
      </c>
    </row>
    <row r="9" spans="1:6" s="5" customFormat="1" ht="20.399999999999999">
      <c r="A9" s="264" t="s">
        <v>9</v>
      </c>
      <c r="B9" s="265" t="s">
        <v>2074</v>
      </c>
      <c r="C9" s="266" t="s">
        <v>313</v>
      </c>
      <c r="D9" s="267">
        <v>5</v>
      </c>
      <c r="E9" s="268">
        <v>336.15000000000003</v>
      </c>
      <c r="F9" s="55">
        <f t="shared" si="0"/>
        <v>1680.75</v>
      </c>
    </row>
    <row r="10" spans="1:6" s="5" customFormat="1" ht="20.399999999999999">
      <c r="A10" s="264" t="s">
        <v>9</v>
      </c>
      <c r="B10" s="265" t="s">
        <v>2075</v>
      </c>
      <c r="C10" s="266" t="s">
        <v>314</v>
      </c>
      <c r="D10" s="267">
        <v>5</v>
      </c>
      <c r="E10" s="268">
        <v>90</v>
      </c>
      <c r="F10" s="55">
        <f t="shared" si="0"/>
        <v>450</v>
      </c>
    </row>
    <row r="11" spans="1:6" s="5" customFormat="1" ht="20.399999999999999">
      <c r="A11" s="264" t="s">
        <v>9</v>
      </c>
      <c r="B11" s="265" t="s">
        <v>2076</v>
      </c>
      <c r="C11" s="266" t="s">
        <v>315</v>
      </c>
      <c r="D11" s="267">
        <v>5</v>
      </c>
      <c r="E11" s="268">
        <v>90</v>
      </c>
      <c r="F11" s="55">
        <f t="shared" si="0"/>
        <v>450</v>
      </c>
    </row>
    <row r="12" spans="1:6" s="5" customFormat="1" ht="20.399999999999999">
      <c r="A12" s="264" t="s">
        <v>9</v>
      </c>
      <c r="B12" s="265" t="s">
        <v>2077</v>
      </c>
      <c r="C12" s="266" t="s">
        <v>316</v>
      </c>
      <c r="D12" s="267">
        <v>5</v>
      </c>
      <c r="E12" s="268">
        <v>90</v>
      </c>
      <c r="F12" s="55">
        <f t="shared" si="0"/>
        <v>450</v>
      </c>
    </row>
    <row r="13" spans="1:6" s="5" customFormat="1" ht="20.399999999999999">
      <c r="A13" s="264" t="s">
        <v>9</v>
      </c>
      <c r="B13" s="265" t="s">
        <v>2078</v>
      </c>
      <c r="C13" s="266" t="s">
        <v>317</v>
      </c>
      <c r="D13" s="267">
        <v>5</v>
      </c>
      <c r="E13" s="268">
        <v>90</v>
      </c>
      <c r="F13" s="55">
        <f t="shared" si="0"/>
        <v>450</v>
      </c>
    </row>
    <row r="14" spans="1:6" s="5" customFormat="1" ht="30.6">
      <c r="A14" s="264" t="s">
        <v>9</v>
      </c>
      <c r="B14" s="265" t="s">
        <v>2079</v>
      </c>
      <c r="C14" s="266" t="s">
        <v>318</v>
      </c>
      <c r="D14" s="267">
        <v>5</v>
      </c>
      <c r="E14" s="268">
        <v>90</v>
      </c>
      <c r="F14" s="55">
        <f t="shared" si="0"/>
        <v>450</v>
      </c>
    </row>
    <row r="15" spans="1:6" s="5" customFormat="1" ht="30.6">
      <c r="A15" s="264" t="s">
        <v>9</v>
      </c>
      <c r="B15" s="265" t="s">
        <v>2080</v>
      </c>
      <c r="C15" s="266" t="s">
        <v>319</v>
      </c>
      <c r="D15" s="267">
        <v>5</v>
      </c>
      <c r="E15" s="268">
        <v>90</v>
      </c>
      <c r="F15" s="55">
        <f t="shared" si="0"/>
        <v>450</v>
      </c>
    </row>
    <row r="16" spans="1:6" s="5" customFormat="1" ht="30.6">
      <c r="A16" s="264" t="s">
        <v>9</v>
      </c>
      <c r="B16" s="265" t="s">
        <v>2081</v>
      </c>
      <c r="C16" s="266" t="s">
        <v>320</v>
      </c>
      <c r="D16" s="267">
        <v>5</v>
      </c>
      <c r="E16" s="268">
        <v>90</v>
      </c>
      <c r="F16" s="55">
        <f t="shared" si="0"/>
        <v>450</v>
      </c>
    </row>
    <row r="17" spans="1:6" s="5" customFormat="1" ht="20.399999999999999">
      <c r="A17" s="264" t="s">
        <v>9</v>
      </c>
      <c r="B17" s="265" t="s">
        <v>2082</v>
      </c>
      <c r="C17" s="266" t="s">
        <v>321</v>
      </c>
      <c r="D17" s="267">
        <v>5</v>
      </c>
      <c r="E17" s="268">
        <v>90</v>
      </c>
      <c r="F17" s="55">
        <f t="shared" si="0"/>
        <v>450</v>
      </c>
    </row>
    <row r="18" spans="1:6" s="5" customFormat="1" ht="20.399999999999999">
      <c r="A18" s="264" t="s">
        <v>9</v>
      </c>
      <c r="B18" s="265" t="s">
        <v>2083</v>
      </c>
      <c r="C18" s="266" t="s">
        <v>322</v>
      </c>
      <c r="D18" s="267">
        <v>5</v>
      </c>
      <c r="E18" s="268">
        <v>90</v>
      </c>
      <c r="F18" s="55">
        <f t="shared" si="0"/>
        <v>450</v>
      </c>
    </row>
    <row r="19" spans="1:6" s="5" customFormat="1" ht="20.399999999999999">
      <c r="A19" s="264" t="s">
        <v>9</v>
      </c>
      <c r="B19" s="265" t="s">
        <v>2084</v>
      </c>
      <c r="C19" s="266" t="s">
        <v>323</v>
      </c>
      <c r="D19" s="267">
        <v>5</v>
      </c>
      <c r="E19" s="268">
        <v>90</v>
      </c>
      <c r="F19" s="55">
        <f t="shared" si="0"/>
        <v>450</v>
      </c>
    </row>
    <row r="20" spans="1:6" s="5" customFormat="1" ht="20.399999999999999">
      <c r="A20" s="264" t="s">
        <v>9</v>
      </c>
      <c r="B20" s="265" t="s">
        <v>2085</v>
      </c>
      <c r="C20" s="266" t="s">
        <v>324</v>
      </c>
      <c r="D20" s="267">
        <v>5</v>
      </c>
      <c r="E20" s="268">
        <v>90</v>
      </c>
      <c r="F20" s="55">
        <f t="shared" si="0"/>
        <v>450</v>
      </c>
    </row>
    <row r="21" spans="1:6" s="5" customFormat="1" ht="30.6">
      <c r="A21" s="264" t="s">
        <v>9</v>
      </c>
      <c r="B21" s="265" t="s">
        <v>2086</v>
      </c>
      <c r="C21" s="266" t="s">
        <v>325</v>
      </c>
      <c r="D21" s="267">
        <v>5</v>
      </c>
      <c r="E21" s="268">
        <v>90</v>
      </c>
      <c r="F21" s="55">
        <f t="shared" si="0"/>
        <v>450</v>
      </c>
    </row>
    <row r="22" spans="1:6" s="5" customFormat="1" ht="20.399999999999999">
      <c r="A22" s="264" t="s">
        <v>9</v>
      </c>
      <c r="B22" s="265" t="s">
        <v>2087</v>
      </c>
      <c r="C22" s="266" t="s">
        <v>326</v>
      </c>
      <c r="D22" s="267">
        <v>5</v>
      </c>
      <c r="E22" s="268">
        <v>90</v>
      </c>
      <c r="F22" s="55">
        <f t="shared" si="0"/>
        <v>450</v>
      </c>
    </row>
    <row r="23" spans="1:6" s="5" customFormat="1" ht="20.399999999999999">
      <c r="A23" s="264" t="s">
        <v>9</v>
      </c>
      <c r="B23" s="265" t="s">
        <v>2088</v>
      </c>
      <c r="C23" s="266" t="s">
        <v>327</v>
      </c>
      <c r="D23" s="267">
        <v>5</v>
      </c>
      <c r="E23" s="268">
        <v>90</v>
      </c>
      <c r="F23" s="55">
        <f t="shared" si="0"/>
        <v>450</v>
      </c>
    </row>
    <row r="24" spans="1:6" s="5" customFormat="1" ht="20.399999999999999">
      <c r="A24" s="264" t="s">
        <v>9</v>
      </c>
      <c r="B24" s="265" t="s">
        <v>2089</v>
      </c>
      <c r="C24" s="266" t="s">
        <v>328</v>
      </c>
      <c r="D24" s="267">
        <v>5</v>
      </c>
      <c r="E24" s="268">
        <v>90</v>
      </c>
      <c r="F24" s="55">
        <f t="shared" si="0"/>
        <v>450</v>
      </c>
    </row>
    <row r="25" spans="1:6" s="5" customFormat="1" ht="20.399999999999999">
      <c r="A25" s="264" t="s">
        <v>9</v>
      </c>
      <c r="B25" s="265" t="s">
        <v>2090</v>
      </c>
      <c r="C25" s="266" t="s">
        <v>329</v>
      </c>
      <c r="D25" s="267">
        <v>5</v>
      </c>
      <c r="E25" s="268">
        <v>90</v>
      </c>
      <c r="F25" s="55">
        <f t="shared" si="0"/>
        <v>450</v>
      </c>
    </row>
    <row r="26" spans="1:6" s="5" customFormat="1" ht="20.399999999999999">
      <c r="A26" s="264" t="s">
        <v>9</v>
      </c>
      <c r="B26" s="265" t="s">
        <v>2091</v>
      </c>
      <c r="C26" s="266" t="s">
        <v>330</v>
      </c>
      <c r="D26" s="267">
        <v>5</v>
      </c>
      <c r="E26" s="268">
        <v>90</v>
      </c>
      <c r="F26" s="55">
        <f t="shared" si="0"/>
        <v>450</v>
      </c>
    </row>
    <row r="27" spans="1:6" s="5" customFormat="1" ht="20.399999999999999">
      <c r="A27" s="264" t="s">
        <v>9</v>
      </c>
      <c r="B27" s="265" t="s">
        <v>2092</v>
      </c>
      <c r="C27" s="266" t="s">
        <v>331</v>
      </c>
      <c r="D27" s="267">
        <v>5</v>
      </c>
      <c r="E27" s="268">
        <v>90</v>
      </c>
      <c r="F27" s="55">
        <f t="shared" si="0"/>
        <v>450</v>
      </c>
    </row>
    <row r="28" spans="1:6" s="5" customFormat="1" ht="20.399999999999999">
      <c r="A28" s="264" t="s">
        <v>9</v>
      </c>
      <c r="B28" s="265" t="s">
        <v>2093</v>
      </c>
      <c r="C28" s="266" t="s">
        <v>332</v>
      </c>
      <c r="D28" s="267">
        <v>5</v>
      </c>
      <c r="E28" s="268">
        <v>90</v>
      </c>
      <c r="F28" s="55">
        <f t="shared" si="0"/>
        <v>450</v>
      </c>
    </row>
    <row r="29" spans="1:6" s="5" customFormat="1" ht="20.399999999999999">
      <c r="A29" s="264" t="s">
        <v>9</v>
      </c>
      <c r="B29" s="265" t="s">
        <v>2094</v>
      </c>
      <c r="C29" s="266" t="s">
        <v>333</v>
      </c>
      <c r="D29" s="267">
        <v>5</v>
      </c>
      <c r="E29" s="268">
        <v>90</v>
      </c>
      <c r="F29" s="55">
        <f t="shared" si="0"/>
        <v>450</v>
      </c>
    </row>
    <row r="30" spans="1:6" s="5" customFormat="1" ht="30.6">
      <c r="A30" s="264" t="s">
        <v>9</v>
      </c>
      <c r="B30" s="265" t="s">
        <v>2095</v>
      </c>
      <c r="C30" s="266" t="s">
        <v>334</v>
      </c>
      <c r="D30" s="267">
        <v>5</v>
      </c>
      <c r="E30" s="268">
        <v>90</v>
      </c>
      <c r="F30" s="55">
        <f t="shared" si="0"/>
        <v>450</v>
      </c>
    </row>
    <row r="31" spans="1:6" s="5" customFormat="1" ht="30.6">
      <c r="A31" s="264" t="s">
        <v>9</v>
      </c>
      <c r="B31" s="265" t="s">
        <v>2096</v>
      </c>
      <c r="C31" s="266" t="s">
        <v>335</v>
      </c>
      <c r="D31" s="267">
        <v>5</v>
      </c>
      <c r="E31" s="268">
        <v>90</v>
      </c>
      <c r="F31" s="55">
        <f t="shared" si="0"/>
        <v>450</v>
      </c>
    </row>
    <row r="32" spans="1:6" s="5" customFormat="1" ht="20.399999999999999">
      <c r="A32" s="264" t="s">
        <v>9</v>
      </c>
      <c r="B32" s="265" t="s">
        <v>2097</v>
      </c>
      <c r="C32" s="266" t="s">
        <v>336</v>
      </c>
      <c r="D32" s="267">
        <v>5</v>
      </c>
      <c r="E32" s="268">
        <v>90</v>
      </c>
      <c r="F32" s="55">
        <f t="shared" si="0"/>
        <v>450</v>
      </c>
    </row>
    <row r="33" spans="1:6" s="5" customFormat="1" ht="30.6">
      <c r="A33" s="264" t="s">
        <v>9</v>
      </c>
      <c r="B33" s="265" t="s">
        <v>2098</v>
      </c>
      <c r="C33" s="266" t="s">
        <v>337</v>
      </c>
      <c r="D33" s="267">
        <v>5</v>
      </c>
      <c r="E33" s="268">
        <v>90</v>
      </c>
      <c r="F33" s="55">
        <f t="shared" si="0"/>
        <v>450</v>
      </c>
    </row>
    <row r="34" spans="1:6" s="5" customFormat="1" ht="20.399999999999999">
      <c r="A34" s="264" t="s">
        <v>9</v>
      </c>
      <c r="B34" s="265" t="s">
        <v>352</v>
      </c>
      <c r="C34" s="266" t="s">
        <v>338</v>
      </c>
      <c r="D34" s="267">
        <v>10</v>
      </c>
      <c r="E34" s="268">
        <v>40</v>
      </c>
      <c r="F34" s="55">
        <f t="shared" si="0"/>
        <v>400</v>
      </c>
    </row>
    <row r="35" spans="1:6" s="5" customFormat="1" ht="20.399999999999999">
      <c r="A35" s="264" t="s">
        <v>9</v>
      </c>
      <c r="B35" s="265" t="s">
        <v>354</v>
      </c>
      <c r="C35" s="266" t="s">
        <v>339</v>
      </c>
      <c r="D35" s="267">
        <v>10</v>
      </c>
      <c r="E35" s="268">
        <v>40</v>
      </c>
      <c r="F35" s="55">
        <f t="shared" si="0"/>
        <v>400</v>
      </c>
    </row>
    <row r="36" spans="1:6" s="5" customFormat="1" ht="20.399999999999999">
      <c r="A36" s="264" t="s">
        <v>9</v>
      </c>
      <c r="B36" s="265" t="s">
        <v>356</v>
      </c>
      <c r="C36" s="266" t="s">
        <v>340</v>
      </c>
      <c r="D36" s="267">
        <v>10</v>
      </c>
      <c r="E36" s="268">
        <v>40</v>
      </c>
      <c r="F36" s="55">
        <f t="shared" si="0"/>
        <v>400</v>
      </c>
    </row>
    <row r="37" spans="1:6" s="5" customFormat="1" ht="20.399999999999999">
      <c r="A37" s="264" t="s">
        <v>9</v>
      </c>
      <c r="B37" s="265" t="s">
        <v>357</v>
      </c>
      <c r="C37" s="266" t="s">
        <v>341</v>
      </c>
      <c r="D37" s="267">
        <v>10</v>
      </c>
      <c r="E37" s="268">
        <v>40</v>
      </c>
      <c r="F37" s="55">
        <f t="shared" si="0"/>
        <v>400</v>
      </c>
    </row>
    <row r="38" spans="1:6" s="5" customFormat="1" ht="20.399999999999999">
      <c r="A38" s="264" t="s">
        <v>9</v>
      </c>
      <c r="B38" s="265" t="s">
        <v>358</v>
      </c>
      <c r="C38" s="266" t="s">
        <v>342</v>
      </c>
      <c r="D38" s="267">
        <v>10</v>
      </c>
      <c r="E38" s="268">
        <v>40</v>
      </c>
      <c r="F38" s="55">
        <f t="shared" si="0"/>
        <v>400</v>
      </c>
    </row>
    <row r="39" spans="1:6" s="5" customFormat="1" ht="20.399999999999999">
      <c r="A39" s="264" t="s">
        <v>9</v>
      </c>
      <c r="B39" s="265" t="s">
        <v>359</v>
      </c>
      <c r="C39" s="266" t="s">
        <v>343</v>
      </c>
      <c r="D39" s="267">
        <v>10</v>
      </c>
      <c r="E39" s="268">
        <v>40</v>
      </c>
      <c r="F39" s="55">
        <f t="shared" si="0"/>
        <v>400</v>
      </c>
    </row>
    <row r="40" spans="1:6" s="5" customFormat="1" ht="20.399999999999999">
      <c r="A40" s="264" t="s">
        <v>9</v>
      </c>
      <c r="B40" s="265" t="s">
        <v>2099</v>
      </c>
      <c r="C40" s="266" t="s">
        <v>344</v>
      </c>
      <c r="D40" s="267">
        <v>10</v>
      </c>
      <c r="E40" s="268">
        <v>40</v>
      </c>
      <c r="F40" s="55">
        <f t="shared" si="0"/>
        <v>400</v>
      </c>
    </row>
    <row r="41" spans="1:6" s="5" customFormat="1" ht="20.399999999999999">
      <c r="A41" s="264" t="s">
        <v>9</v>
      </c>
      <c r="B41" s="265" t="s">
        <v>360</v>
      </c>
      <c r="C41" s="266" t="s">
        <v>345</v>
      </c>
      <c r="D41" s="267">
        <v>10</v>
      </c>
      <c r="E41" s="268">
        <v>40</v>
      </c>
      <c r="F41" s="55">
        <f t="shared" si="0"/>
        <v>400</v>
      </c>
    </row>
    <row r="42" spans="1:6" s="5" customFormat="1" ht="20.399999999999999">
      <c r="A42" s="264" t="s">
        <v>9</v>
      </c>
      <c r="B42" s="265" t="s">
        <v>361</v>
      </c>
      <c r="C42" s="266" t="s">
        <v>346</v>
      </c>
      <c r="D42" s="267">
        <v>10</v>
      </c>
      <c r="E42" s="268">
        <v>40</v>
      </c>
      <c r="F42" s="55">
        <f t="shared" si="0"/>
        <v>400</v>
      </c>
    </row>
    <row r="43" spans="1:6" s="5" customFormat="1" ht="20.399999999999999">
      <c r="A43" s="264" t="s">
        <v>9</v>
      </c>
      <c r="B43" s="265" t="s">
        <v>362</v>
      </c>
      <c r="C43" s="266" t="s">
        <v>347</v>
      </c>
      <c r="D43" s="267">
        <v>10</v>
      </c>
      <c r="E43" s="268">
        <v>40</v>
      </c>
      <c r="F43" s="55">
        <f t="shared" si="0"/>
        <v>400</v>
      </c>
    </row>
    <row r="44" spans="1:6" s="5" customFormat="1" ht="20.399999999999999">
      <c r="A44" s="264" t="s">
        <v>9</v>
      </c>
      <c r="B44" s="265" t="s">
        <v>363</v>
      </c>
      <c r="C44" s="266" t="s">
        <v>348</v>
      </c>
      <c r="D44" s="271">
        <v>10</v>
      </c>
      <c r="E44" s="272">
        <v>40</v>
      </c>
      <c r="F44" s="55">
        <f t="shared" si="0"/>
        <v>400</v>
      </c>
    </row>
    <row r="45" spans="1:6" s="5" customFormat="1" ht="20.399999999999999">
      <c r="A45" s="264" t="s">
        <v>9</v>
      </c>
      <c r="B45" s="265" t="s">
        <v>364</v>
      </c>
      <c r="C45" s="266" t="s">
        <v>349</v>
      </c>
      <c r="D45" s="271">
        <v>10</v>
      </c>
      <c r="E45" s="272">
        <v>40</v>
      </c>
      <c r="F45" s="55">
        <f t="shared" si="0"/>
        <v>400</v>
      </c>
    </row>
    <row r="46" spans="1:6" s="5" customFormat="1" ht="20.399999999999999">
      <c r="A46" s="264" t="s">
        <v>9</v>
      </c>
      <c r="B46" s="265" t="s">
        <v>365</v>
      </c>
      <c r="C46" s="266" t="s">
        <v>350</v>
      </c>
      <c r="D46" s="271">
        <v>10</v>
      </c>
      <c r="E46" s="272">
        <v>40</v>
      </c>
      <c r="F46" s="55">
        <f t="shared" si="0"/>
        <v>400</v>
      </c>
    </row>
    <row r="47" spans="1:6" s="5" customFormat="1" ht="20.399999999999999">
      <c r="A47" s="264" t="s">
        <v>9</v>
      </c>
      <c r="B47" s="265" t="s">
        <v>366</v>
      </c>
      <c r="C47" s="266" t="s">
        <v>351</v>
      </c>
      <c r="D47" s="271">
        <v>10</v>
      </c>
      <c r="E47" s="272">
        <v>40</v>
      </c>
      <c r="F47" s="55">
        <f t="shared" si="0"/>
        <v>400</v>
      </c>
    </row>
    <row r="48" spans="1:6" s="5" customFormat="1" ht="20.399999999999999">
      <c r="A48" s="264" t="s">
        <v>9</v>
      </c>
      <c r="B48" s="265" t="s">
        <v>367</v>
      </c>
      <c r="C48" s="266" t="s">
        <v>353</v>
      </c>
      <c r="D48" s="271">
        <v>10</v>
      </c>
      <c r="E48" s="272">
        <v>40</v>
      </c>
      <c r="F48" s="55">
        <f t="shared" si="0"/>
        <v>400</v>
      </c>
    </row>
    <row r="49" spans="1:6" s="5" customFormat="1" ht="31.2" thickBot="1">
      <c r="A49" s="273" t="s">
        <v>9</v>
      </c>
      <c r="B49" s="274" t="s">
        <v>2100</v>
      </c>
      <c r="C49" s="266" t="s">
        <v>355</v>
      </c>
      <c r="D49" s="267">
        <v>20</v>
      </c>
      <c r="E49" s="275">
        <v>715.87500000000011</v>
      </c>
      <c r="F49" s="55">
        <f t="shared" si="0"/>
        <v>14317.5</v>
      </c>
    </row>
    <row r="50" spans="1:6" s="5" customFormat="1" ht="10.8" thickBot="1">
      <c r="A50" s="471" t="s">
        <v>91</v>
      </c>
      <c r="B50" s="472"/>
      <c r="C50" s="472"/>
      <c r="D50" s="472"/>
      <c r="E50" s="473"/>
      <c r="F50" s="276">
        <f>SUM(F4:F49)</f>
        <v>41921.25</v>
      </c>
    </row>
    <row r="51" spans="1:6" s="5" customFormat="1">
      <c r="A51" s="277"/>
      <c r="B51" s="278"/>
      <c r="C51" s="277"/>
      <c r="D51" s="279"/>
      <c r="E51" s="279"/>
      <c r="F51" s="280"/>
    </row>
    <row r="52" spans="1:6" s="5" customFormat="1">
      <c r="A52" s="277"/>
      <c r="B52" s="277"/>
      <c r="C52" s="277"/>
      <c r="D52" s="277"/>
      <c r="E52" s="14"/>
      <c r="F52" s="12"/>
    </row>
    <row r="53" spans="1:6" s="5" customFormat="1">
      <c r="A53" s="277"/>
      <c r="B53" s="277"/>
      <c r="C53" s="277"/>
      <c r="D53" s="277"/>
      <c r="E53" s="14"/>
      <c r="F53" s="12"/>
    </row>
    <row r="54" spans="1:6" s="5" customFormat="1">
      <c r="A54" s="277"/>
      <c r="B54" s="277"/>
      <c r="C54" s="277"/>
      <c r="D54" s="277"/>
      <c r="E54" s="14"/>
      <c r="F54" s="12"/>
    </row>
    <row r="55" spans="1:6" s="5" customFormat="1">
      <c r="A55" s="277"/>
      <c r="B55" s="277"/>
      <c r="C55" s="277"/>
      <c r="D55" s="277"/>
      <c r="E55" s="14"/>
      <c r="F55" s="12"/>
    </row>
    <row r="56" spans="1:6" s="5" customFormat="1">
      <c r="A56" s="277"/>
      <c r="B56" s="277"/>
      <c r="C56" s="277"/>
      <c r="D56" s="277"/>
      <c r="E56" s="14"/>
      <c r="F56" s="12"/>
    </row>
    <row r="57" spans="1:6" s="5" customFormat="1">
      <c r="A57" s="277"/>
      <c r="B57" s="277"/>
      <c r="C57" s="277"/>
      <c r="D57" s="277"/>
      <c r="E57" s="14"/>
      <c r="F57" s="12"/>
    </row>
    <row r="58" spans="1:6" s="5" customFormat="1">
      <c r="A58" s="277"/>
      <c r="B58" s="277"/>
      <c r="C58" s="277"/>
      <c r="D58" s="277"/>
      <c r="E58" s="14"/>
      <c r="F58" s="12"/>
    </row>
    <row r="59" spans="1:6" s="5" customFormat="1">
      <c r="A59" s="277"/>
      <c r="B59" s="277"/>
      <c r="C59" s="277"/>
      <c r="D59" s="277"/>
      <c r="E59" s="14"/>
      <c r="F59" s="12"/>
    </row>
    <row r="60" spans="1:6" s="5" customFormat="1">
      <c r="A60" s="277"/>
      <c r="B60" s="277"/>
      <c r="C60" s="277"/>
      <c r="D60" s="277"/>
      <c r="E60" s="14"/>
      <c r="F60" s="12"/>
    </row>
    <row r="61" spans="1:6" s="5" customFormat="1">
      <c r="A61" s="277"/>
      <c r="B61" s="277"/>
      <c r="C61" s="277"/>
      <c r="D61" s="277"/>
      <c r="E61" s="14"/>
      <c r="F61" s="12"/>
    </row>
    <row r="62" spans="1:6" s="5" customFormat="1" ht="37.5" customHeight="1">
      <c r="A62" s="277"/>
      <c r="B62" s="277"/>
      <c r="C62" s="277"/>
      <c r="D62" s="277"/>
      <c r="E62" s="14"/>
      <c r="F62" s="12"/>
    </row>
    <row r="63" spans="1:6" s="5" customFormat="1" ht="9.75" customHeight="1">
      <c r="A63" s="277"/>
      <c r="B63" s="277"/>
      <c r="C63" s="277"/>
      <c r="D63" s="277"/>
      <c r="E63" s="14"/>
      <c r="F63" s="12"/>
    </row>
    <row r="64" spans="1:6">
      <c r="A64" s="277"/>
      <c r="B64" s="277"/>
      <c r="C64" s="277"/>
      <c r="D64" s="277"/>
      <c r="E64" s="14"/>
    </row>
    <row r="65" spans="1:5" s="12" customFormat="1">
      <c r="A65" s="277"/>
      <c r="B65" s="277"/>
      <c r="C65" s="277"/>
      <c r="D65" s="277"/>
      <c r="E65" s="14"/>
    </row>
    <row r="66" spans="1:5" s="12" customFormat="1">
      <c r="A66" s="277"/>
      <c r="B66" s="277"/>
      <c r="C66" s="277"/>
      <c r="D66" s="277"/>
      <c r="E66" s="14"/>
    </row>
    <row r="67" spans="1:5" s="12" customFormat="1">
      <c r="A67" s="277"/>
      <c r="B67" s="277"/>
      <c r="C67" s="277"/>
      <c r="D67" s="277"/>
      <c r="E67" s="14"/>
    </row>
    <row r="68" spans="1:5" s="12" customFormat="1">
      <c r="A68" s="277"/>
      <c r="B68" s="277"/>
      <c r="C68" s="277"/>
      <c r="D68" s="277"/>
      <c r="E68" s="14"/>
    </row>
    <row r="69" spans="1:5" s="12" customFormat="1">
      <c r="A69" s="277"/>
      <c r="B69" s="277"/>
      <c r="C69" s="277"/>
      <c r="D69" s="277"/>
      <c r="E69" s="14"/>
    </row>
    <row r="70" spans="1:5" s="12" customFormat="1">
      <c r="A70" s="277"/>
      <c r="B70" s="277"/>
      <c r="C70" s="277"/>
      <c r="D70" s="277"/>
      <c r="E70" s="14"/>
    </row>
    <row r="71" spans="1:5" s="12" customFormat="1">
      <c r="A71" s="277"/>
      <c r="B71" s="277"/>
      <c r="C71" s="277"/>
      <c r="D71" s="277"/>
      <c r="E71" s="14"/>
    </row>
    <row r="72" spans="1:5" s="12" customFormat="1">
      <c r="A72" s="277"/>
      <c r="B72" s="277"/>
      <c r="C72" s="277"/>
      <c r="D72" s="277"/>
      <c r="E72" s="14"/>
    </row>
    <row r="73" spans="1:5" s="12" customFormat="1">
      <c r="A73" s="277"/>
      <c r="B73" s="277"/>
      <c r="C73" s="277"/>
      <c r="D73" s="277"/>
      <c r="E73" s="14"/>
    </row>
    <row r="74" spans="1:5" s="12" customFormat="1">
      <c r="A74" s="277"/>
      <c r="B74" s="277"/>
      <c r="C74" s="277"/>
      <c r="D74" s="277"/>
      <c r="E74" s="14"/>
    </row>
    <row r="75" spans="1:5" s="12" customFormat="1">
      <c r="A75" s="277"/>
      <c r="B75" s="277"/>
      <c r="C75" s="277"/>
      <c r="D75" s="277"/>
      <c r="E75" s="14"/>
    </row>
    <row r="76" spans="1:5" s="12" customFormat="1">
      <c r="A76" s="277"/>
      <c r="B76" s="277"/>
      <c r="C76" s="277"/>
      <c r="D76" s="277"/>
      <c r="E76" s="14"/>
    </row>
    <row r="77" spans="1:5" s="12" customFormat="1">
      <c r="A77" s="277"/>
      <c r="B77" s="277"/>
      <c r="C77" s="277"/>
      <c r="D77" s="277"/>
      <c r="E77" s="14"/>
    </row>
    <row r="78" spans="1:5" s="12" customFormat="1">
      <c r="A78" s="277"/>
      <c r="B78" s="277"/>
      <c r="C78" s="277"/>
      <c r="D78" s="277"/>
      <c r="E78" s="14"/>
    </row>
    <row r="79" spans="1:5" s="12" customFormat="1">
      <c r="A79" s="277"/>
      <c r="B79" s="277"/>
      <c r="C79" s="277"/>
      <c r="D79" s="277"/>
      <c r="E79" s="14"/>
    </row>
    <row r="80" spans="1:5" s="12" customFormat="1">
      <c r="A80" s="277"/>
      <c r="B80" s="277"/>
      <c r="C80" s="277"/>
      <c r="D80" s="277"/>
      <c r="E80" s="14"/>
    </row>
    <row r="81" spans="1:5" s="12" customFormat="1">
      <c r="A81" s="277"/>
      <c r="B81" s="277"/>
      <c r="C81" s="277"/>
      <c r="D81" s="277"/>
      <c r="E81" s="14"/>
    </row>
    <row r="82" spans="1:5" s="12" customFormat="1">
      <c r="A82" s="277"/>
      <c r="B82" s="277"/>
      <c r="C82" s="277"/>
      <c r="D82" s="277"/>
      <c r="E82" s="14"/>
    </row>
    <row r="83" spans="1:5" s="12" customFormat="1">
      <c r="A83" s="277"/>
      <c r="B83" s="277"/>
      <c r="C83" s="277"/>
      <c r="D83" s="277"/>
      <c r="E83" s="14"/>
    </row>
    <row r="84" spans="1:5" s="12" customFormat="1">
      <c r="A84" s="281"/>
      <c r="B84" s="281"/>
      <c r="C84" s="281"/>
      <c r="D84" s="281"/>
      <c r="E84" s="15"/>
    </row>
    <row r="85" spans="1:5" s="12" customFormat="1">
      <c r="A85" s="281"/>
      <c r="B85" s="281"/>
      <c r="C85" s="281"/>
      <c r="D85" s="281"/>
      <c r="E85" s="15"/>
    </row>
    <row r="86" spans="1:5" s="12" customFormat="1">
      <c r="A86" s="281"/>
      <c r="B86" s="281"/>
      <c r="C86" s="281"/>
      <c r="D86" s="281"/>
      <c r="E86" s="15"/>
    </row>
    <row r="87" spans="1:5" s="12" customFormat="1">
      <c r="A87" s="281"/>
      <c r="B87" s="281"/>
      <c r="C87" s="281"/>
      <c r="D87" s="281"/>
      <c r="E87" s="15"/>
    </row>
    <row r="88" spans="1:5" s="12" customFormat="1">
      <c r="A88" s="281"/>
      <c r="B88" s="281"/>
      <c r="C88" s="281"/>
      <c r="D88" s="281"/>
      <c r="E88" s="15"/>
    </row>
    <row r="89" spans="1:5" s="12" customFormat="1">
      <c r="A89" s="281"/>
      <c r="B89" s="281"/>
      <c r="C89" s="281"/>
      <c r="D89" s="281"/>
      <c r="E89" s="15"/>
    </row>
    <row r="90" spans="1:5" s="12" customFormat="1">
      <c r="A90" s="281"/>
      <c r="B90" s="281"/>
      <c r="C90" s="281"/>
      <c r="D90" s="281"/>
      <c r="E90" s="15"/>
    </row>
    <row r="91" spans="1:5" s="12" customFormat="1">
      <c r="A91" s="281"/>
      <c r="B91" s="281"/>
      <c r="C91" s="281"/>
      <c r="D91" s="281"/>
      <c r="E91" s="15"/>
    </row>
    <row r="92" spans="1:5" s="12" customFormat="1">
      <c r="A92" s="281"/>
      <c r="B92" s="281"/>
      <c r="C92" s="281"/>
      <c r="D92" s="281"/>
      <c r="E92" s="15"/>
    </row>
    <row r="93" spans="1:5" s="12" customFormat="1">
      <c r="A93" s="281"/>
      <c r="B93" s="281"/>
      <c r="C93" s="281"/>
      <c r="D93" s="281"/>
      <c r="E93" s="15"/>
    </row>
    <row r="94" spans="1:5" s="12" customFormat="1">
      <c r="A94" s="281"/>
      <c r="B94" s="281"/>
      <c r="C94" s="281"/>
      <c r="D94" s="281"/>
      <c r="E94" s="15"/>
    </row>
    <row r="95" spans="1:5" s="12" customFormat="1">
      <c r="A95" s="281"/>
      <c r="B95" s="281"/>
      <c r="C95" s="281"/>
      <c r="D95" s="281"/>
      <c r="E95" s="15"/>
    </row>
    <row r="96" spans="1:5" s="12" customFormat="1">
      <c r="A96" s="281"/>
      <c r="B96" s="281"/>
      <c r="C96" s="281"/>
      <c r="D96" s="281"/>
      <c r="E96" s="15"/>
    </row>
  </sheetData>
  <mergeCells count="2">
    <mergeCell ref="A2:F2"/>
    <mergeCell ref="A50:E50"/>
  </mergeCells>
  <phoneticPr fontId="61" type="noConversion"/>
  <pageMargins left="0.70866141732283472" right="0.70866141732283472" top="0.74803149606299213" bottom="0.74803149606299213" header="0.31496062992125984" footer="0.31496062992125984"/>
  <pageSetup paperSize="9" scale="80" fitToHeight="10" orientation="portrait" r:id="rId1"/>
  <headerFooter>
    <oddFooter>Página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BB70E-9CC1-401E-ABDC-A76A82F4CB5E}">
  <dimension ref="A1:F212"/>
  <sheetViews>
    <sheetView showGridLines="0" zoomScale="115" zoomScaleNormal="115" zoomScaleSheetLayoutView="75" workbookViewId="0">
      <pane xSplit="6" ySplit="3" topLeftCell="G4" activePane="bottomRight" state="frozen"/>
      <selection activeCell="B21" sqref="B21"/>
      <selection pane="topRight" activeCell="B21" sqref="B21"/>
      <selection pane="bottomLeft" activeCell="B21" sqref="B21"/>
      <selection pane="bottomRight" activeCell="E199" sqref="E199"/>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16384" width="11" style="3"/>
  </cols>
  <sheetData>
    <row r="1" spans="1:6" s="2" customFormat="1" ht="12">
      <c r="A1" s="259"/>
      <c r="B1" s="259"/>
      <c r="C1" s="259"/>
      <c r="D1" s="259"/>
      <c r="E1" s="259"/>
      <c r="F1" s="259"/>
    </row>
    <row r="2" spans="1:6" ht="13.5" customHeight="1" thickBot="1">
      <c r="A2" s="470" t="s">
        <v>368</v>
      </c>
      <c r="B2" s="470"/>
      <c r="C2" s="470"/>
      <c r="D2" s="470"/>
      <c r="E2" s="470"/>
      <c r="F2" s="470"/>
    </row>
    <row r="3" spans="1:6" s="103" customFormat="1" ht="21" thickBot="1">
      <c r="A3" s="260" t="s">
        <v>90</v>
      </c>
      <c r="B3" s="261" t="s">
        <v>8</v>
      </c>
      <c r="C3" s="262" t="s">
        <v>0</v>
      </c>
      <c r="D3" s="263" t="s">
        <v>130</v>
      </c>
      <c r="E3" s="16" t="s">
        <v>1</v>
      </c>
      <c r="F3" s="4" t="s">
        <v>2</v>
      </c>
    </row>
    <row r="4" spans="1:6" s="5" customFormat="1" ht="20.399999999999999">
      <c r="A4" s="264" t="s">
        <v>9</v>
      </c>
      <c r="B4" s="265" t="s">
        <v>2101</v>
      </c>
      <c r="C4" s="266" t="s">
        <v>369</v>
      </c>
      <c r="D4" s="267">
        <v>5</v>
      </c>
      <c r="E4" s="268">
        <v>311.25</v>
      </c>
      <c r="F4" s="56">
        <f>ROUND(E4*D4,2)</f>
        <v>1556.25</v>
      </c>
    </row>
    <row r="5" spans="1:6" s="5" customFormat="1" ht="20.399999999999999">
      <c r="A5" s="264" t="s">
        <v>9</v>
      </c>
      <c r="B5" s="265" t="s">
        <v>2102</v>
      </c>
      <c r="C5" s="266" t="s">
        <v>370</v>
      </c>
      <c r="D5" s="267">
        <v>5</v>
      </c>
      <c r="E5" s="268">
        <v>311.25</v>
      </c>
      <c r="F5" s="56">
        <f t="shared" ref="F5:F68" si="0">ROUND(E5*D5,2)</f>
        <v>1556.25</v>
      </c>
    </row>
    <row r="6" spans="1:6" s="5" customFormat="1" ht="20.399999999999999">
      <c r="A6" s="264" t="s">
        <v>9</v>
      </c>
      <c r="B6" s="265" t="s">
        <v>371</v>
      </c>
      <c r="C6" s="266" t="s">
        <v>372</v>
      </c>
      <c r="D6" s="267">
        <v>5</v>
      </c>
      <c r="E6" s="268">
        <v>62.250000000000007</v>
      </c>
      <c r="F6" s="56">
        <f t="shared" si="0"/>
        <v>311.25</v>
      </c>
    </row>
    <row r="7" spans="1:6" s="5" customFormat="1" ht="20.399999999999999">
      <c r="A7" s="264" t="s">
        <v>9</v>
      </c>
      <c r="B7" s="265" t="s">
        <v>373</v>
      </c>
      <c r="C7" s="266" t="s">
        <v>374</v>
      </c>
      <c r="D7" s="267">
        <v>5</v>
      </c>
      <c r="E7" s="268">
        <v>522.90000000000009</v>
      </c>
      <c r="F7" s="56">
        <f t="shared" si="0"/>
        <v>2614.5</v>
      </c>
    </row>
    <row r="8" spans="1:6" s="5" customFormat="1" ht="20.399999999999999">
      <c r="A8" s="264" t="s">
        <v>9</v>
      </c>
      <c r="B8" s="265" t="s">
        <v>2103</v>
      </c>
      <c r="C8" s="266" t="s">
        <v>376</v>
      </c>
      <c r="D8" s="267">
        <v>5</v>
      </c>
      <c r="E8" s="268">
        <v>522.90000000000009</v>
      </c>
      <c r="F8" s="56">
        <f t="shared" si="0"/>
        <v>2614.5</v>
      </c>
    </row>
    <row r="9" spans="1:6" s="5" customFormat="1" ht="20.399999999999999">
      <c r="A9" s="264" t="s">
        <v>9</v>
      </c>
      <c r="B9" s="265" t="s">
        <v>375</v>
      </c>
      <c r="C9" s="266" t="s">
        <v>378</v>
      </c>
      <c r="D9" s="267">
        <v>5</v>
      </c>
      <c r="E9" s="268">
        <v>249.00000000000003</v>
      </c>
      <c r="F9" s="56">
        <f t="shared" si="0"/>
        <v>1245</v>
      </c>
    </row>
    <row r="10" spans="1:6" s="5" customFormat="1" ht="20.399999999999999">
      <c r="A10" s="264" t="s">
        <v>9</v>
      </c>
      <c r="B10" s="265" t="s">
        <v>377</v>
      </c>
      <c r="C10" s="266" t="s">
        <v>380</v>
      </c>
      <c r="D10" s="267">
        <v>5</v>
      </c>
      <c r="E10" s="268">
        <v>186.75000000000003</v>
      </c>
      <c r="F10" s="56">
        <f t="shared" si="0"/>
        <v>933.75</v>
      </c>
    </row>
    <row r="11" spans="1:6" s="5" customFormat="1" ht="20.399999999999999">
      <c r="A11" s="264" t="s">
        <v>9</v>
      </c>
      <c r="B11" s="265" t="s">
        <v>379</v>
      </c>
      <c r="C11" s="266" t="s">
        <v>381</v>
      </c>
      <c r="D11" s="267">
        <v>5</v>
      </c>
      <c r="E11" s="268">
        <v>249.00000000000003</v>
      </c>
      <c r="F11" s="56">
        <f t="shared" si="0"/>
        <v>1245</v>
      </c>
    </row>
    <row r="12" spans="1:6" s="5" customFormat="1" ht="20.399999999999999">
      <c r="A12" s="264" t="s">
        <v>9</v>
      </c>
      <c r="B12" s="265" t="s">
        <v>2104</v>
      </c>
      <c r="C12" s="266" t="s">
        <v>382</v>
      </c>
      <c r="D12" s="267">
        <v>5</v>
      </c>
      <c r="E12" s="268">
        <v>249.00000000000003</v>
      </c>
      <c r="F12" s="56">
        <f t="shared" si="0"/>
        <v>1245</v>
      </c>
    </row>
    <row r="13" spans="1:6" s="5" customFormat="1" ht="20.399999999999999">
      <c r="A13" s="264" t="s">
        <v>9</v>
      </c>
      <c r="B13" s="265" t="s">
        <v>2105</v>
      </c>
      <c r="C13" s="266" t="s">
        <v>383</v>
      </c>
      <c r="D13" s="267">
        <v>5</v>
      </c>
      <c r="E13" s="268">
        <v>311.25</v>
      </c>
      <c r="F13" s="56">
        <f t="shared" si="0"/>
        <v>1556.25</v>
      </c>
    </row>
    <row r="14" spans="1:6" s="5" customFormat="1" ht="22.5" customHeight="1">
      <c r="A14" s="264" t="s">
        <v>9</v>
      </c>
      <c r="B14" s="265" t="s">
        <v>2105</v>
      </c>
      <c r="C14" s="266" t="s">
        <v>385</v>
      </c>
      <c r="D14" s="267">
        <v>5</v>
      </c>
      <c r="E14" s="268">
        <v>311.25</v>
      </c>
      <c r="F14" s="56">
        <f t="shared" si="0"/>
        <v>1556.25</v>
      </c>
    </row>
    <row r="15" spans="1:6" s="5" customFormat="1" ht="22.5" customHeight="1">
      <c r="A15" s="264" t="s">
        <v>9</v>
      </c>
      <c r="B15" s="265" t="s">
        <v>2106</v>
      </c>
      <c r="C15" s="266" t="s">
        <v>387</v>
      </c>
      <c r="D15" s="267">
        <v>10</v>
      </c>
      <c r="E15" s="268">
        <v>1200</v>
      </c>
      <c r="F15" s="56">
        <f t="shared" si="0"/>
        <v>12000</v>
      </c>
    </row>
    <row r="16" spans="1:6" s="5" customFormat="1" ht="22.5" customHeight="1">
      <c r="A16" s="264" t="s">
        <v>9</v>
      </c>
      <c r="B16" s="265" t="s">
        <v>2107</v>
      </c>
      <c r="C16" s="266" t="s">
        <v>389</v>
      </c>
      <c r="D16" s="267">
        <v>10</v>
      </c>
      <c r="E16" s="268">
        <v>1200</v>
      </c>
      <c r="F16" s="56">
        <f t="shared" si="0"/>
        <v>12000</v>
      </c>
    </row>
    <row r="17" spans="1:6" s="5" customFormat="1" ht="22.5" customHeight="1">
      <c r="A17" s="264" t="s">
        <v>9</v>
      </c>
      <c r="B17" s="265" t="s">
        <v>2108</v>
      </c>
      <c r="C17" s="266" t="s">
        <v>391</v>
      </c>
      <c r="D17" s="267">
        <v>5</v>
      </c>
      <c r="E17" s="268">
        <v>325</v>
      </c>
      <c r="F17" s="56">
        <f t="shared" si="0"/>
        <v>1625</v>
      </c>
    </row>
    <row r="18" spans="1:6" s="5" customFormat="1" ht="22.5" customHeight="1">
      <c r="A18" s="264" t="s">
        <v>9</v>
      </c>
      <c r="B18" s="265" t="s">
        <v>2109</v>
      </c>
      <c r="C18" s="266" t="s">
        <v>393</v>
      </c>
      <c r="D18" s="267">
        <v>5</v>
      </c>
      <c r="E18" s="268">
        <v>325</v>
      </c>
      <c r="F18" s="56">
        <f t="shared" si="0"/>
        <v>1625</v>
      </c>
    </row>
    <row r="19" spans="1:6" s="5" customFormat="1" ht="22.5" customHeight="1">
      <c r="A19" s="264" t="s">
        <v>9</v>
      </c>
      <c r="B19" s="265" t="s">
        <v>2110</v>
      </c>
      <c r="C19" s="266" t="s">
        <v>395</v>
      </c>
      <c r="D19" s="267">
        <v>5</v>
      </c>
      <c r="E19" s="268">
        <v>325</v>
      </c>
      <c r="F19" s="56">
        <f t="shared" si="0"/>
        <v>1625</v>
      </c>
    </row>
    <row r="20" spans="1:6" s="5" customFormat="1" ht="22.5" customHeight="1">
      <c r="A20" s="264" t="s">
        <v>9</v>
      </c>
      <c r="B20" s="265" t="s">
        <v>2111</v>
      </c>
      <c r="C20" s="266" t="s">
        <v>397</v>
      </c>
      <c r="D20" s="267">
        <v>5</v>
      </c>
      <c r="E20" s="268">
        <v>345</v>
      </c>
      <c r="F20" s="56">
        <f t="shared" si="0"/>
        <v>1725</v>
      </c>
    </row>
    <row r="21" spans="1:6" s="5" customFormat="1" ht="22.5" customHeight="1">
      <c r="A21" s="264" t="s">
        <v>9</v>
      </c>
      <c r="B21" s="265" t="s">
        <v>2112</v>
      </c>
      <c r="C21" s="266" t="s">
        <v>399</v>
      </c>
      <c r="D21" s="267">
        <v>5</v>
      </c>
      <c r="E21" s="268">
        <v>345</v>
      </c>
      <c r="F21" s="56">
        <f t="shared" si="0"/>
        <v>1725</v>
      </c>
    </row>
    <row r="22" spans="1:6" s="5" customFormat="1" ht="22.5" customHeight="1">
      <c r="A22" s="264" t="s">
        <v>9</v>
      </c>
      <c r="B22" s="265" t="s">
        <v>2113</v>
      </c>
      <c r="C22" s="266" t="s">
        <v>401</v>
      </c>
      <c r="D22" s="267">
        <v>5</v>
      </c>
      <c r="E22" s="268">
        <v>125</v>
      </c>
      <c r="F22" s="56">
        <f t="shared" si="0"/>
        <v>625</v>
      </c>
    </row>
    <row r="23" spans="1:6" s="5" customFormat="1" ht="22.5" customHeight="1">
      <c r="A23" s="264" t="s">
        <v>9</v>
      </c>
      <c r="B23" s="265" t="s">
        <v>2114</v>
      </c>
      <c r="C23" s="266" t="s">
        <v>403</v>
      </c>
      <c r="D23" s="267">
        <v>5</v>
      </c>
      <c r="E23" s="268">
        <v>125</v>
      </c>
      <c r="F23" s="56">
        <f t="shared" si="0"/>
        <v>625</v>
      </c>
    </row>
    <row r="24" spans="1:6" s="5" customFormat="1" ht="22.5" customHeight="1">
      <c r="A24" s="264" t="s">
        <v>9</v>
      </c>
      <c r="B24" s="265" t="s">
        <v>2115</v>
      </c>
      <c r="C24" s="266" t="s">
        <v>405</v>
      </c>
      <c r="D24" s="267">
        <v>5</v>
      </c>
      <c r="E24" s="268">
        <v>125</v>
      </c>
      <c r="F24" s="56">
        <f t="shared" si="0"/>
        <v>625</v>
      </c>
    </row>
    <row r="25" spans="1:6" s="5" customFormat="1" ht="20.399999999999999">
      <c r="A25" s="264" t="s">
        <v>9</v>
      </c>
      <c r="B25" s="265" t="s">
        <v>384</v>
      </c>
      <c r="C25" s="266" t="s">
        <v>407</v>
      </c>
      <c r="D25" s="267">
        <v>5</v>
      </c>
      <c r="E25" s="268">
        <v>125</v>
      </c>
      <c r="F25" s="56">
        <f t="shared" si="0"/>
        <v>625</v>
      </c>
    </row>
    <row r="26" spans="1:6" s="5" customFormat="1" ht="20.399999999999999">
      <c r="A26" s="264" t="s">
        <v>9</v>
      </c>
      <c r="B26" s="265" t="s">
        <v>2116</v>
      </c>
      <c r="C26" s="266" t="s">
        <v>409</v>
      </c>
      <c r="D26" s="267">
        <v>0</v>
      </c>
      <c r="E26" s="268">
        <v>125</v>
      </c>
      <c r="F26" s="56">
        <f t="shared" si="0"/>
        <v>0</v>
      </c>
    </row>
    <row r="27" spans="1:6" s="5" customFormat="1" ht="20.399999999999999">
      <c r="A27" s="264" t="s">
        <v>9</v>
      </c>
      <c r="B27" s="265" t="s">
        <v>2117</v>
      </c>
      <c r="C27" s="266" t="s">
        <v>411</v>
      </c>
      <c r="D27" s="267">
        <v>0</v>
      </c>
      <c r="E27" s="268">
        <v>125</v>
      </c>
      <c r="F27" s="56">
        <f t="shared" si="0"/>
        <v>0</v>
      </c>
    </row>
    <row r="28" spans="1:6" s="5" customFormat="1" ht="20.399999999999999">
      <c r="A28" s="264" t="s">
        <v>9</v>
      </c>
      <c r="B28" s="265" t="s">
        <v>2118</v>
      </c>
      <c r="C28" s="266" t="s">
        <v>413</v>
      </c>
      <c r="D28" s="267">
        <v>0</v>
      </c>
      <c r="E28" s="268">
        <v>125</v>
      </c>
      <c r="F28" s="56">
        <f t="shared" si="0"/>
        <v>0</v>
      </c>
    </row>
    <row r="29" spans="1:6" s="5" customFormat="1" ht="20.399999999999999">
      <c r="A29" s="264" t="s">
        <v>9</v>
      </c>
      <c r="B29" s="265" t="s">
        <v>386</v>
      </c>
      <c r="C29" s="266" t="s">
        <v>415</v>
      </c>
      <c r="D29" s="267">
        <v>5</v>
      </c>
      <c r="E29" s="268">
        <v>125</v>
      </c>
      <c r="F29" s="56">
        <f t="shared" si="0"/>
        <v>625</v>
      </c>
    </row>
    <row r="30" spans="1:6" s="5" customFormat="1" ht="20.399999999999999">
      <c r="A30" s="264" t="s">
        <v>9</v>
      </c>
      <c r="B30" s="265" t="s">
        <v>388</v>
      </c>
      <c r="C30" s="266" t="s">
        <v>417</v>
      </c>
      <c r="D30" s="267">
        <v>5</v>
      </c>
      <c r="E30" s="268">
        <v>125</v>
      </c>
      <c r="F30" s="56">
        <f t="shared" si="0"/>
        <v>625</v>
      </c>
    </row>
    <row r="31" spans="1:6" s="5" customFormat="1" ht="20.399999999999999">
      <c r="A31" s="264" t="s">
        <v>9</v>
      </c>
      <c r="B31" s="265" t="s">
        <v>390</v>
      </c>
      <c r="C31" s="266" t="s">
        <v>419</v>
      </c>
      <c r="D31" s="267">
        <v>5</v>
      </c>
      <c r="E31" s="268">
        <v>125</v>
      </c>
      <c r="F31" s="56">
        <f t="shared" si="0"/>
        <v>625</v>
      </c>
    </row>
    <row r="32" spans="1:6" s="5" customFormat="1" ht="20.399999999999999">
      <c r="A32" s="264" t="s">
        <v>9</v>
      </c>
      <c r="B32" s="265" t="s">
        <v>392</v>
      </c>
      <c r="C32" s="266" t="s">
        <v>421</v>
      </c>
      <c r="D32" s="267">
        <v>5</v>
      </c>
      <c r="E32" s="268">
        <v>125</v>
      </c>
      <c r="F32" s="56">
        <f t="shared" si="0"/>
        <v>625</v>
      </c>
    </row>
    <row r="33" spans="1:6" s="5" customFormat="1" ht="20.399999999999999">
      <c r="A33" s="264" t="s">
        <v>9</v>
      </c>
      <c r="B33" s="265" t="s">
        <v>394</v>
      </c>
      <c r="C33" s="266" t="s">
        <v>423</v>
      </c>
      <c r="D33" s="267">
        <v>5</v>
      </c>
      <c r="E33" s="268">
        <v>125</v>
      </c>
      <c r="F33" s="56">
        <f t="shared" si="0"/>
        <v>625</v>
      </c>
    </row>
    <row r="34" spans="1:6" s="5" customFormat="1" ht="20.399999999999999">
      <c r="A34" s="264" t="s">
        <v>9</v>
      </c>
      <c r="B34" s="265" t="s">
        <v>2119</v>
      </c>
      <c r="C34" s="266" t="s">
        <v>424</v>
      </c>
      <c r="D34" s="267">
        <v>5</v>
      </c>
      <c r="E34" s="268">
        <v>125</v>
      </c>
      <c r="F34" s="56">
        <f t="shared" si="0"/>
        <v>625</v>
      </c>
    </row>
    <row r="35" spans="1:6" s="5" customFormat="1" ht="20.399999999999999">
      <c r="A35" s="264" t="s">
        <v>9</v>
      </c>
      <c r="B35" s="265" t="s">
        <v>2120</v>
      </c>
      <c r="C35" s="266" t="s">
        <v>425</v>
      </c>
      <c r="D35" s="267">
        <v>5</v>
      </c>
      <c r="E35" s="268">
        <v>125</v>
      </c>
      <c r="F35" s="56">
        <f t="shared" si="0"/>
        <v>625</v>
      </c>
    </row>
    <row r="36" spans="1:6" s="5" customFormat="1" ht="20.399999999999999">
      <c r="A36" s="264" t="s">
        <v>9</v>
      </c>
      <c r="B36" s="265" t="s">
        <v>396</v>
      </c>
      <c r="C36" s="266" t="s">
        <v>426</v>
      </c>
      <c r="D36" s="267">
        <v>5</v>
      </c>
      <c r="E36" s="268">
        <v>125</v>
      </c>
      <c r="F36" s="56">
        <f t="shared" si="0"/>
        <v>625</v>
      </c>
    </row>
    <row r="37" spans="1:6" s="5" customFormat="1" ht="20.399999999999999">
      <c r="A37" s="264" t="s">
        <v>9</v>
      </c>
      <c r="B37" s="265" t="s">
        <v>398</v>
      </c>
      <c r="C37" s="266" t="s">
        <v>427</v>
      </c>
      <c r="D37" s="267">
        <v>5</v>
      </c>
      <c r="E37" s="268">
        <v>125</v>
      </c>
      <c r="F37" s="56">
        <f t="shared" si="0"/>
        <v>625</v>
      </c>
    </row>
    <row r="38" spans="1:6" s="5" customFormat="1" ht="20.399999999999999">
      <c r="A38" s="264" t="s">
        <v>9</v>
      </c>
      <c r="B38" s="265" t="s">
        <v>2121</v>
      </c>
      <c r="C38" s="266" t="s">
        <v>428</v>
      </c>
      <c r="D38" s="267">
        <v>5</v>
      </c>
      <c r="E38" s="268">
        <v>125</v>
      </c>
      <c r="F38" s="56">
        <f t="shared" si="0"/>
        <v>625</v>
      </c>
    </row>
    <row r="39" spans="1:6" s="5" customFormat="1" ht="20.399999999999999">
      <c r="A39" s="264" t="s">
        <v>9</v>
      </c>
      <c r="B39" s="265" t="s">
        <v>2122</v>
      </c>
      <c r="C39" s="266" t="s">
        <v>429</v>
      </c>
      <c r="D39" s="267">
        <v>5</v>
      </c>
      <c r="E39" s="268">
        <v>125</v>
      </c>
      <c r="F39" s="56">
        <f t="shared" si="0"/>
        <v>625</v>
      </c>
    </row>
    <row r="40" spans="1:6" s="5" customFormat="1" ht="20.399999999999999">
      <c r="A40" s="264" t="s">
        <v>9</v>
      </c>
      <c r="B40" s="265" t="s">
        <v>400</v>
      </c>
      <c r="C40" s="266" t="s">
        <v>430</v>
      </c>
      <c r="D40" s="267">
        <v>5</v>
      </c>
      <c r="E40" s="268">
        <v>125</v>
      </c>
      <c r="F40" s="56">
        <f t="shared" si="0"/>
        <v>625</v>
      </c>
    </row>
    <row r="41" spans="1:6" s="5" customFormat="1" ht="20.399999999999999">
      <c r="A41" s="264" t="s">
        <v>9</v>
      </c>
      <c r="B41" s="265" t="s">
        <v>402</v>
      </c>
      <c r="C41" s="266" t="s">
        <v>431</v>
      </c>
      <c r="D41" s="267">
        <v>5</v>
      </c>
      <c r="E41" s="268">
        <v>125</v>
      </c>
      <c r="F41" s="56">
        <f t="shared" si="0"/>
        <v>625</v>
      </c>
    </row>
    <row r="42" spans="1:6" s="5" customFormat="1" ht="20.399999999999999">
      <c r="A42" s="264" t="s">
        <v>9</v>
      </c>
      <c r="B42" s="265" t="s">
        <v>2123</v>
      </c>
      <c r="C42" s="266" t="s">
        <v>432</v>
      </c>
      <c r="D42" s="267">
        <v>5</v>
      </c>
      <c r="E42" s="268">
        <v>125</v>
      </c>
      <c r="F42" s="56">
        <f t="shared" si="0"/>
        <v>625</v>
      </c>
    </row>
    <row r="43" spans="1:6" s="5" customFormat="1" ht="20.399999999999999">
      <c r="A43" s="264" t="s">
        <v>9</v>
      </c>
      <c r="B43" s="265" t="s">
        <v>2124</v>
      </c>
      <c r="C43" s="266" t="s">
        <v>434</v>
      </c>
      <c r="D43" s="267">
        <v>5</v>
      </c>
      <c r="E43" s="268">
        <v>125</v>
      </c>
      <c r="F43" s="56">
        <f t="shared" si="0"/>
        <v>625</v>
      </c>
    </row>
    <row r="44" spans="1:6" s="5" customFormat="1" ht="20.399999999999999">
      <c r="A44" s="264" t="s">
        <v>9</v>
      </c>
      <c r="B44" s="265" t="s">
        <v>404</v>
      </c>
      <c r="C44" s="266" t="s">
        <v>436</v>
      </c>
      <c r="D44" s="267">
        <v>0</v>
      </c>
      <c r="E44" s="268">
        <v>125</v>
      </c>
      <c r="F44" s="56">
        <f t="shared" si="0"/>
        <v>0</v>
      </c>
    </row>
    <row r="45" spans="1:6" s="5" customFormat="1" ht="20.399999999999999">
      <c r="A45" s="264" t="s">
        <v>9</v>
      </c>
      <c r="B45" s="265" t="s">
        <v>406</v>
      </c>
      <c r="C45" s="266" t="s">
        <v>438</v>
      </c>
      <c r="D45" s="267">
        <v>0</v>
      </c>
      <c r="E45" s="268">
        <v>125</v>
      </c>
      <c r="F45" s="56">
        <f t="shared" si="0"/>
        <v>0</v>
      </c>
    </row>
    <row r="46" spans="1:6" s="5" customFormat="1" ht="20.399999999999999">
      <c r="A46" s="264" t="s">
        <v>9</v>
      </c>
      <c r="B46" s="265" t="s">
        <v>2125</v>
      </c>
      <c r="C46" s="266" t="s">
        <v>440</v>
      </c>
      <c r="D46" s="267">
        <v>0</v>
      </c>
      <c r="E46" s="268">
        <v>125</v>
      </c>
      <c r="F46" s="56">
        <f t="shared" si="0"/>
        <v>0</v>
      </c>
    </row>
    <row r="47" spans="1:6" s="5" customFormat="1" ht="20.399999999999999">
      <c r="A47" s="264" t="s">
        <v>9</v>
      </c>
      <c r="B47" s="265" t="s">
        <v>2126</v>
      </c>
      <c r="C47" s="266" t="s">
        <v>442</v>
      </c>
      <c r="D47" s="267">
        <v>0</v>
      </c>
      <c r="E47" s="268">
        <v>125</v>
      </c>
      <c r="F47" s="56">
        <f t="shared" si="0"/>
        <v>0</v>
      </c>
    </row>
    <row r="48" spans="1:6" s="5" customFormat="1" ht="20.399999999999999">
      <c r="A48" s="264" t="s">
        <v>9</v>
      </c>
      <c r="B48" s="265" t="s">
        <v>408</v>
      </c>
      <c r="C48" s="266" t="s">
        <v>444</v>
      </c>
      <c r="D48" s="267">
        <v>5</v>
      </c>
      <c r="E48" s="268">
        <v>125</v>
      </c>
      <c r="F48" s="56">
        <f t="shared" si="0"/>
        <v>625</v>
      </c>
    </row>
    <row r="49" spans="1:6" s="5" customFormat="1" ht="20.399999999999999">
      <c r="A49" s="264" t="s">
        <v>9</v>
      </c>
      <c r="B49" s="265" t="s">
        <v>410</v>
      </c>
      <c r="C49" s="266" t="s">
        <v>446</v>
      </c>
      <c r="D49" s="267">
        <v>5</v>
      </c>
      <c r="E49" s="268">
        <v>125</v>
      </c>
      <c r="F49" s="56">
        <f t="shared" si="0"/>
        <v>625</v>
      </c>
    </row>
    <row r="50" spans="1:6" s="5" customFormat="1" ht="20.399999999999999">
      <c r="A50" s="264" t="s">
        <v>9</v>
      </c>
      <c r="B50" s="265" t="s">
        <v>2127</v>
      </c>
      <c r="C50" s="266" t="s">
        <v>448</v>
      </c>
      <c r="D50" s="267">
        <v>5</v>
      </c>
      <c r="E50" s="268">
        <v>125</v>
      </c>
      <c r="F50" s="56">
        <f t="shared" si="0"/>
        <v>625</v>
      </c>
    </row>
    <row r="51" spans="1:6" s="5" customFormat="1" ht="20.399999999999999">
      <c r="A51" s="264" t="s">
        <v>9</v>
      </c>
      <c r="B51" s="265" t="s">
        <v>2128</v>
      </c>
      <c r="C51" s="266" t="s">
        <v>449</v>
      </c>
      <c r="D51" s="267">
        <v>5</v>
      </c>
      <c r="E51" s="268">
        <v>125</v>
      </c>
      <c r="F51" s="56">
        <f t="shared" si="0"/>
        <v>625</v>
      </c>
    </row>
    <row r="52" spans="1:6" s="5" customFormat="1" ht="20.399999999999999">
      <c r="A52" s="264" t="s">
        <v>9</v>
      </c>
      <c r="B52" s="265" t="s">
        <v>412</v>
      </c>
      <c r="C52" s="266" t="s">
        <v>450</v>
      </c>
      <c r="D52" s="267">
        <v>0</v>
      </c>
      <c r="E52" s="268">
        <v>125</v>
      </c>
      <c r="F52" s="56">
        <f t="shared" si="0"/>
        <v>0</v>
      </c>
    </row>
    <row r="53" spans="1:6" s="5" customFormat="1" ht="20.399999999999999">
      <c r="A53" s="264" t="s">
        <v>9</v>
      </c>
      <c r="B53" s="265" t="s">
        <v>414</v>
      </c>
      <c r="C53" s="266" t="s">
        <v>451</v>
      </c>
      <c r="D53" s="267">
        <v>0</v>
      </c>
      <c r="E53" s="268">
        <v>125</v>
      </c>
      <c r="F53" s="56">
        <f t="shared" si="0"/>
        <v>0</v>
      </c>
    </row>
    <row r="54" spans="1:6" s="5" customFormat="1" ht="20.399999999999999">
      <c r="A54" s="264" t="s">
        <v>9</v>
      </c>
      <c r="B54" s="265" t="s">
        <v>2129</v>
      </c>
      <c r="C54" s="266" t="s">
        <v>452</v>
      </c>
      <c r="D54" s="267">
        <v>0</v>
      </c>
      <c r="E54" s="268">
        <v>125</v>
      </c>
      <c r="F54" s="56">
        <f t="shared" si="0"/>
        <v>0</v>
      </c>
    </row>
    <row r="55" spans="1:6" s="5" customFormat="1" ht="20.399999999999999">
      <c r="A55" s="264" t="s">
        <v>9</v>
      </c>
      <c r="B55" s="265" t="s">
        <v>2130</v>
      </c>
      <c r="C55" s="266" t="s">
        <v>453</v>
      </c>
      <c r="D55" s="267">
        <v>0</v>
      </c>
      <c r="E55" s="268">
        <v>125</v>
      </c>
      <c r="F55" s="56">
        <f t="shared" si="0"/>
        <v>0</v>
      </c>
    </row>
    <row r="56" spans="1:6" s="5" customFormat="1" ht="20.399999999999999">
      <c r="A56" s="264" t="s">
        <v>9</v>
      </c>
      <c r="B56" s="265" t="s">
        <v>416</v>
      </c>
      <c r="C56" s="266" t="s">
        <v>454</v>
      </c>
      <c r="D56" s="267">
        <v>0</v>
      </c>
      <c r="E56" s="268">
        <v>125</v>
      </c>
      <c r="F56" s="56">
        <f t="shared" si="0"/>
        <v>0</v>
      </c>
    </row>
    <row r="57" spans="1:6" s="5" customFormat="1" ht="20.399999999999999">
      <c r="A57" s="264" t="s">
        <v>9</v>
      </c>
      <c r="B57" s="265" t="s">
        <v>418</v>
      </c>
      <c r="C57" s="266" t="s">
        <v>455</v>
      </c>
      <c r="D57" s="267">
        <v>0</v>
      </c>
      <c r="E57" s="268">
        <v>125</v>
      </c>
      <c r="F57" s="56">
        <f t="shared" si="0"/>
        <v>0</v>
      </c>
    </row>
    <row r="58" spans="1:6" s="5" customFormat="1" ht="20.399999999999999">
      <c r="A58" s="264" t="s">
        <v>9</v>
      </c>
      <c r="B58" s="265" t="s">
        <v>2131</v>
      </c>
      <c r="C58" s="266" t="s">
        <v>456</v>
      </c>
      <c r="D58" s="267">
        <v>0</v>
      </c>
      <c r="E58" s="268">
        <v>125</v>
      </c>
      <c r="F58" s="56">
        <f t="shared" si="0"/>
        <v>0</v>
      </c>
    </row>
    <row r="59" spans="1:6" s="5" customFormat="1" ht="20.399999999999999">
      <c r="A59" s="264" t="s">
        <v>9</v>
      </c>
      <c r="B59" s="265" t="s">
        <v>2132</v>
      </c>
      <c r="C59" s="266" t="s">
        <v>457</v>
      </c>
      <c r="D59" s="267">
        <v>0</v>
      </c>
      <c r="E59" s="268">
        <v>125</v>
      </c>
      <c r="F59" s="56">
        <f t="shared" si="0"/>
        <v>0</v>
      </c>
    </row>
    <row r="60" spans="1:6" s="5" customFormat="1" ht="20.399999999999999">
      <c r="A60" s="264" t="s">
        <v>9</v>
      </c>
      <c r="B60" s="265" t="s">
        <v>420</v>
      </c>
      <c r="C60" s="266" t="s">
        <v>458</v>
      </c>
      <c r="D60" s="267">
        <v>5</v>
      </c>
      <c r="E60" s="268">
        <v>125</v>
      </c>
      <c r="F60" s="56">
        <f t="shared" si="0"/>
        <v>625</v>
      </c>
    </row>
    <row r="61" spans="1:6" s="5" customFormat="1" ht="20.399999999999999">
      <c r="A61" s="264" t="s">
        <v>9</v>
      </c>
      <c r="B61" s="265" t="s">
        <v>422</v>
      </c>
      <c r="C61" s="266" t="s">
        <v>459</v>
      </c>
      <c r="D61" s="267">
        <v>5</v>
      </c>
      <c r="E61" s="268">
        <v>125</v>
      </c>
      <c r="F61" s="56">
        <f t="shared" si="0"/>
        <v>625</v>
      </c>
    </row>
    <row r="62" spans="1:6" s="5" customFormat="1" ht="20.399999999999999">
      <c r="A62" s="264" t="s">
        <v>9</v>
      </c>
      <c r="B62" s="265" t="s">
        <v>2133</v>
      </c>
      <c r="C62" s="266" t="s">
        <v>460</v>
      </c>
      <c r="D62" s="267">
        <v>5</v>
      </c>
      <c r="E62" s="268">
        <v>125</v>
      </c>
      <c r="F62" s="56">
        <f t="shared" si="0"/>
        <v>625</v>
      </c>
    </row>
    <row r="63" spans="1:6" s="5" customFormat="1" ht="20.399999999999999">
      <c r="A63" s="264" t="s">
        <v>9</v>
      </c>
      <c r="B63" s="265" t="s">
        <v>2134</v>
      </c>
      <c r="C63" s="266" t="s">
        <v>461</v>
      </c>
      <c r="D63" s="267">
        <v>5</v>
      </c>
      <c r="E63" s="268">
        <v>125</v>
      </c>
      <c r="F63" s="56">
        <f t="shared" si="0"/>
        <v>625</v>
      </c>
    </row>
    <row r="64" spans="1:6" s="5" customFormat="1" ht="20.399999999999999">
      <c r="A64" s="264" t="s">
        <v>9</v>
      </c>
      <c r="B64" s="265" t="s">
        <v>2135</v>
      </c>
      <c r="C64" s="266" t="s">
        <v>462</v>
      </c>
      <c r="D64" s="267">
        <v>5</v>
      </c>
      <c r="E64" s="268">
        <v>2262</v>
      </c>
      <c r="F64" s="56">
        <f t="shared" si="0"/>
        <v>11310</v>
      </c>
    </row>
    <row r="65" spans="1:6" s="5" customFormat="1" ht="20.399999999999999">
      <c r="A65" s="264" t="s">
        <v>9</v>
      </c>
      <c r="B65" s="265" t="s">
        <v>2136</v>
      </c>
      <c r="C65" s="266" t="s">
        <v>463</v>
      </c>
      <c r="D65" s="267">
        <v>5</v>
      </c>
      <c r="E65" s="268">
        <v>2262</v>
      </c>
      <c r="F65" s="56">
        <f t="shared" si="0"/>
        <v>11310</v>
      </c>
    </row>
    <row r="66" spans="1:6" s="5" customFormat="1" ht="20.399999999999999">
      <c r="A66" s="264" t="s">
        <v>9</v>
      </c>
      <c r="B66" s="265" t="s">
        <v>2137</v>
      </c>
      <c r="C66" s="266" t="s">
        <v>464</v>
      </c>
      <c r="D66" s="267">
        <v>5</v>
      </c>
      <c r="E66" s="268">
        <v>2262</v>
      </c>
      <c r="F66" s="56">
        <f t="shared" si="0"/>
        <v>11310</v>
      </c>
    </row>
    <row r="67" spans="1:6" s="5" customFormat="1" ht="20.399999999999999">
      <c r="A67" s="264" t="s">
        <v>9</v>
      </c>
      <c r="B67" s="265" t="s">
        <v>2138</v>
      </c>
      <c r="C67" s="266" t="s">
        <v>465</v>
      </c>
      <c r="D67" s="267">
        <v>5</v>
      </c>
      <c r="E67" s="268">
        <v>2262</v>
      </c>
      <c r="F67" s="56">
        <f t="shared" si="0"/>
        <v>11310</v>
      </c>
    </row>
    <row r="68" spans="1:6" s="5" customFormat="1" ht="20.399999999999999">
      <c r="A68" s="264" t="s">
        <v>9</v>
      </c>
      <c r="B68" s="265" t="s">
        <v>2139</v>
      </c>
      <c r="C68" s="266" t="s">
        <v>466</v>
      </c>
      <c r="D68" s="267">
        <v>0</v>
      </c>
      <c r="E68" s="268">
        <v>2262</v>
      </c>
      <c r="F68" s="56">
        <f t="shared" si="0"/>
        <v>0</v>
      </c>
    </row>
    <row r="69" spans="1:6" s="5" customFormat="1" ht="20.399999999999999">
      <c r="A69" s="264" t="s">
        <v>9</v>
      </c>
      <c r="B69" s="265" t="s">
        <v>2140</v>
      </c>
      <c r="C69" s="266" t="s">
        <v>467</v>
      </c>
      <c r="D69" s="267">
        <v>5</v>
      </c>
      <c r="E69" s="268">
        <v>2262</v>
      </c>
      <c r="F69" s="56">
        <f t="shared" ref="F69:F132" si="1">ROUND(E69*D69,2)</f>
        <v>11310</v>
      </c>
    </row>
    <row r="70" spans="1:6" s="5" customFormat="1" ht="20.399999999999999">
      <c r="A70" s="264" t="s">
        <v>9</v>
      </c>
      <c r="B70" s="265" t="s">
        <v>2141</v>
      </c>
      <c r="C70" s="266" t="s">
        <v>468</v>
      </c>
      <c r="D70" s="267">
        <v>0</v>
      </c>
      <c r="E70" s="268">
        <v>2262</v>
      </c>
      <c r="F70" s="56">
        <f t="shared" si="1"/>
        <v>0</v>
      </c>
    </row>
    <row r="71" spans="1:6" s="5" customFormat="1" ht="20.399999999999999">
      <c r="A71" s="264" t="s">
        <v>9</v>
      </c>
      <c r="B71" s="265" t="s">
        <v>2142</v>
      </c>
      <c r="C71" s="266" t="s">
        <v>469</v>
      </c>
      <c r="D71" s="267">
        <v>0</v>
      </c>
      <c r="E71" s="268">
        <v>2262</v>
      </c>
      <c r="F71" s="56">
        <f t="shared" si="1"/>
        <v>0</v>
      </c>
    </row>
    <row r="72" spans="1:6" s="5" customFormat="1" ht="20.399999999999999">
      <c r="A72" s="264" t="s">
        <v>9</v>
      </c>
      <c r="B72" s="265" t="s">
        <v>2143</v>
      </c>
      <c r="C72" s="266" t="s">
        <v>470</v>
      </c>
      <c r="D72" s="267">
        <v>5</v>
      </c>
      <c r="E72" s="268">
        <v>2262</v>
      </c>
      <c r="F72" s="56">
        <f t="shared" si="1"/>
        <v>11310</v>
      </c>
    </row>
    <row r="73" spans="1:6" s="5" customFormat="1" ht="20.399999999999999">
      <c r="A73" s="264" t="s">
        <v>9</v>
      </c>
      <c r="B73" s="265" t="s">
        <v>2144</v>
      </c>
      <c r="C73" s="266" t="s">
        <v>471</v>
      </c>
      <c r="D73" s="267">
        <v>10</v>
      </c>
      <c r="E73" s="268">
        <v>2087.6782499999999</v>
      </c>
      <c r="F73" s="56">
        <f t="shared" si="1"/>
        <v>20876.78</v>
      </c>
    </row>
    <row r="74" spans="1:6" s="5" customFormat="1" ht="30.6">
      <c r="A74" s="264" t="s">
        <v>9</v>
      </c>
      <c r="B74" s="265" t="s">
        <v>2145</v>
      </c>
      <c r="C74" s="266" t="s">
        <v>472</v>
      </c>
      <c r="D74" s="267">
        <v>10</v>
      </c>
      <c r="E74" s="268">
        <v>2505.3259499999999</v>
      </c>
      <c r="F74" s="56">
        <f t="shared" si="1"/>
        <v>25053.26</v>
      </c>
    </row>
    <row r="75" spans="1:6" s="5" customFormat="1" ht="20.399999999999999">
      <c r="A75" s="264" t="s">
        <v>9</v>
      </c>
      <c r="B75" s="265" t="s">
        <v>2146</v>
      </c>
      <c r="C75" s="266" t="s">
        <v>473</v>
      </c>
      <c r="D75" s="267">
        <v>20</v>
      </c>
      <c r="E75" s="268">
        <v>1297.5</v>
      </c>
      <c r="F75" s="56">
        <f t="shared" si="1"/>
        <v>25950</v>
      </c>
    </row>
    <row r="76" spans="1:6" s="5" customFormat="1" ht="20.399999999999999">
      <c r="A76" s="264" t="s">
        <v>9</v>
      </c>
      <c r="B76" s="265" t="s">
        <v>2147</v>
      </c>
      <c r="C76" s="266" t="s">
        <v>474</v>
      </c>
      <c r="D76" s="267">
        <v>20</v>
      </c>
      <c r="E76" s="268">
        <v>1297.5</v>
      </c>
      <c r="F76" s="56">
        <f t="shared" si="1"/>
        <v>25950</v>
      </c>
    </row>
    <row r="77" spans="1:6" s="5" customFormat="1" ht="20.399999999999999">
      <c r="A77" s="264" t="s">
        <v>9</v>
      </c>
      <c r="B77" s="265" t="s">
        <v>2148</v>
      </c>
      <c r="C77" s="266" t="s">
        <v>475</v>
      </c>
      <c r="D77" s="267">
        <v>20</v>
      </c>
      <c r="E77" s="268">
        <v>1297.5</v>
      </c>
      <c r="F77" s="56">
        <f t="shared" si="1"/>
        <v>25950</v>
      </c>
    </row>
    <row r="78" spans="1:6" s="5" customFormat="1" ht="20.399999999999999">
      <c r="A78" s="264" t="s">
        <v>9</v>
      </c>
      <c r="B78" s="265" t="s">
        <v>2149</v>
      </c>
      <c r="C78" s="266" t="s">
        <v>477</v>
      </c>
      <c r="D78" s="267">
        <v>20</v>
      </c>
      <c r="E78" s="268">
        <v>1297.5</v>
      </c>
      <c r="F78" s="56">
        <f t="shared" si="1"/>
        <v>25950</v>
      </c>
    </row>
    <row r="79" spans="1:6" s="5" customFormat="1" ht="20.399999999999999">
      <c r="A79" s="264" t="s">
        <v>9</v>
      </c>
      <c r="B79" s="265" t="s">
        <v>2150</v>
      </c>
      <c r="C79" s="266" t="s">
        <v>479</v>
      </c>
      <c r="D79" s="267">
        <v>20</v>
      </c>
      <c r="E79" s="268">
        <v>1342.5</v>
      </c>
      <c r="F79" s="56">
        <f t="shared" si="1"/>
        <v>26850</v>
      </c>
    </row>
    <row r="80" spans="1:6" s="5" customFormat="1" ht="20.399999999999999">
      <c r="A80" s="264" t="s">
        <v>9</v>
      </c>
      <c r="B80" s="265" t="s">
        <v>2151</v>
      </c>
      <c r="C80" s="266" t="s">
        <v>481</v>
      </c>
      <c r="D80" s="267">
        <v>20</v>
      </c>
      <c r="E80" s="268">
        <v>1342.5</v>
      </c>
      <c r="F80" s="56">
        <f t="shared" si="1"/>
        <v>26850</v>
      </c>
    </row>
    <row r="81" spans="1:6" s="5" customFormat="1" ht="20.399999999999999">
      <c r="A81" s="264" t="s">
        <v>9</v>
      </c>
      <c r="B81" s="265" t="s">
        <v>2152</v>
      </c>
      <c r="C81" s="266" t="s">
        <v>483</v>
      </c>
      <c r="D81" s="267">
        <v>20</v>
      </c>
      <c r="E81" s="268">
        <v>1342.5</v>
      </c>
      <c r="F81" s="56">
        <f t="shared" si="1"/>
        <v>26850</v>
      </c>
    </row>
    <row r="82" spans="1:6" s="5" customFormat="1" ht="20.399999999999999">
      <c r="A82" s="264" t="s">
        <v>9</v>
      </c>
      <c r="B82" s="265" t="s">
        <v>2153</v>
      </c>
      <c r="C82" s="266" t="s">
        <v>485</v>
      </c>
      <c r="D82" s="267">
        <v>0</v>
      </c>
      <c r="E82" s="268">
        <v>1342.5</v>
      </c>
      <c r="F82" s="56">
        <f t="shared" si="1"/>
        <v>0</v>
      </c>
    </row>
    <row r="83" spans="1:6" s="5" customFormat="1" ht="20.399999999999999">
      <c r="A83" s="264" t="s">
        <v>9</v>
      </c>
      <c r="B83" s="265" t="s">
        <v>2154</v>
      </c>
      <c r="C83" s="266" t="s">
        <v>487</v>
      </c>
      <c r="D83" s="267">
        <v>20</v>
      </c>
      <c r="E83" s="268">
        <v>1342.5</v>
      </c>
      <c r="F83" s="56">
        <f t="shared" si="1"/>
        <v>26850</v>
      </c>
    </row>
    <row r="84" spans="1:6" s="5" customFormat="1" ht="20.399999999999999">
      <c r="A84" s="264" t="s">
        <v>9</v>
      </c>
      <c r="B84" s="265" t="s">
        <v>2155</v>
      </c>
      <c r="C84" s="266" t="s">
        <v>489</v>
      </c>
      <c r="D84" s="267">
        <v>0</v>
      </c>
      <c r="E84" s="268">
        <v>1342.5</v>
      </c>
      <c r="F84" s="56">
        <f t="shared" si="1"/>
        <v>0</v>
      </c>
    </row>
    <row r="85" spans="1:6" s="5" customFormat="1" ht="20.399999999999999">
      <c r="A85" s="264" t="s">
        <v>9</v>
      </c>
      <c r="B85" s="265" t="s">
        <v>2156</v>
      </c>
      <c r="C85" s="266" t="s">
        <v>491</v>
      </c>
      <c r="D85" s="267">
        <v>0</v>
      </c>
      <c r="E85" s="268">
        <v>1342.5</v>
      </c>
      <c r="F85" s="56">
        <f t="shared" si="1"/>
        <v>0</v>
      </c>
    </row>
    <row r="86" spans="1:6" s="5" customFormat="1" ht="20.399999999999999">
      <c r="A86" s="264" t="s">
        <v>9</v>
      </c>
      <c r="B86" s="265" t="s">
        <v>2157</v>
      </c>
      <c r="C86" s="266" t="s">
        <v>493</v>
      </c>
      <c r="D86" s="267">
        <v>20</v>
      </c>
      <c r="E86" s="268">
        <v>1342.5</v>
      </c>
      <c r="F86" s="56">
        <f t="shared" si="1"/>
        <v>26850</v>
      </c>
    </row>
    <row r="87" spans="1:6" s="5" customFormat="1" ht="30.6">
      <c r="A87" s="264" t="s">
        <v>9</v>
      </c>
      <c r="B87" s="265" t="s">
        <v>2158</v>
      </c>
      <c r="C87" s="266" t="s">
        <v>495</v>
      </c>
      <c r="D87" s="267">
        <v>20</v>
      </c>
      <c r="E87" s="268">
        <v>930.25</v>
      </c>
      <c r="F87" s="56">
        <f t="shared" si="1"/>
        <v>18605</v>
      </c>
    </row>
    <row r="88" spans="1:6" s="5" customFormat="1" ht="20.399999999999999">
      <c r="A88" s="264" t="s">
        <v>9</v>
      </c>
      <c r="B88" s="265" t="s">
        <v>2159</v>
      </c>
      <c r="C88" s="266" t="s">
        <v>497</v>
      </c>
      <c r="D88" s="267">
        <v>20</v>
      </c>
      <c r="E88" s="268">
        <v>930.25</v>
      </c>
      <c r="F88" s="56">
        <f t="shared" si="1"/>
        <v>18605</v>
      </c>
    </row>
    <row r="89" spans="1:6" s="5" customFormat="1" ht="30.6">
      <c r="A89" s="264" t="s">
        <v>9</v>
      </c>
      <c r="B89" s="265" t="s">
        <v>2160</v>
      </c>
      <c r="C89" s="266" t="s">
        <v>499</v>
      </c>
      <c r="D89" s="267">
        <v>20</v>
      </c>
      <c r="E89" s="268">
        <v>1342.5</v>
      </c>
      <c r="F89" s="56">
        <f t="shared" si="1"/>
        <v>26850</v>
      </c>
    </row>
    <row r="90" spans="1:6" s="5" customFormat="1" ht="30.6">
      <c r="A90" s="264" t="s">
        <v>9</v>
      </c>
      <c r="B90" s="265" t="s">
        <v>2161</v>
      </c>
      <c r="C90" s="266" t="s">
        <v>501</v>
      </c>
      <c r="D90" s="267">
        <v>0</v>
      </c>
      <c r="E90" s="268">
        <v>1342.5</v>
      </c>
      <c r="F90" s="56">
        <f t="shared" si="1"/>
        <v>0</v>
      </c>
    </row>
    <row r="91" spans="1:6" s="5" customFormat="1" ht="39" customHeight="1">
      <c r="A91" s="264" t="s">
        <v>9</v>
      </c>
      <c r="B91" s="265" t="s">
        <v>433</v>
      </c>
      <c r="C91" s="266" t="s">
        <v>503</v>
      </c>
      <c r="D91" s="267">
        <v>5</v>
      </c>
      <c r="E91" s="268">
        <v>606</v>
      </c>
      <c r="F91" s="56">
        <f t="shared" si="1"/>
        <v>3030</v>
      </c>
    </row>
    <row r="92" spans="1:6" s="5" customFormat="1" ht="37.5" customHeight="1">
      <c r="A92" s="264" t="s">
        <v>9</v>
      </c>
      <c r="B92" s="265" t="s">
        <v>435</v>
      </c>
      <c r="C92" s="266" t="s">
        <v>505</v>
      </c>
      <c r="D92" s="267">
        <v>5</v>
      </c>
      <c r="E92" s="268">
        <v>606</v>
      </c>
      <c r="F92" s="56">
        <f t="shared" si="1"/>
        <v>3030</v>
      </c>
    </row>
    <row r="93" spans="1:6" s="5" customFormat="1" ht="20.399999999999999">
      <c r="A93" s="264" t="s">
        <v>9</v>
      </c>
      <c r="B93" s="265" t="s">
        <v>437</v>
      </c>
      <c r="C93" s="266" t="s">
        <v>507</v>
      </c>
      <c r="D93" s="267">
        <v>5</v>
      </c>
      <c r="E93" s="268">
        <v>606</v>
      </c>
      <c r="F93" s="56">
        <f t="shared" si="1"/>
        <v>3030</v>
      </c>
    </row>
    <row r="94" spans="1:6" s="5" customFormat="1" ht="20.399999999999999">
      <c r="A94" s="264" t="s">
        <v>9</v>
      </c>
      <c r="B94" s="265" t="s">
        <v>439</v>
      </c>
      <c r="C94" s="266" t="s">
        <v>509</v>
      </c>
      <c r="D94" s="267">
        <v>0</v>
      </c>
      <c r="E94" s="268">
        <v>606</v>
      </c>
      <c r="F94" s="56">
        <f t="shared" si="1"/>
        <v>0</v>
      </c>
    </row>
    <row r="95" spans="1:6" s="5" customFormat="1" ht="20.399999999999999">
      <c r="A95" s="264" t="s">
        <v>9</v>
      </c>
      <c r="B95" s="265" t="s">
        <v>441</v>
      </c>
      <c r="C95" s="266" t="s">
        <v>511</v>
      </c>
      <c r="D95" s="267">
        <v>5</v>
      </c>
      <c r="E95" s="268">
        <v>606</v>
      </c>
      <c r="F95" s="56">
        <f t="shared" si="1"/>
        <v>3030</v>
      </c>
    </row>
    <row r="96" spans="1:6" s="5" customFormat="1" ht="20.399999999999999">
      <c r="A96" s="264" t="s">
        <v>9</v>
      </c>
      <c r="B96" s="265" t="s">
        <v>443</v>
      </c>
      <c r="C96" s="266" t="s">
        <v>513</v>
      </c>
      <c r="D96" s="267">
        <v>0</v>
      </c>
      <c r="E96" s="268">
        <v>606</v>
      </c>
      <c r="F96" s="56">
        <f t="shared" si="1"/>
        <v>0</v>
      </c>
    </row>
    <row r="97" spans="1:6" s="5" customFormat="1" ht="20.399999999999999">
      <c r="A97" s="264" t="s">
        <v>9</v>
      </c>
      <c r="B97" s="265" t="s">
        <v>445</v>
      </c>
      <c r="C97" s="266" t="s">
        <v>515</v>
      </c>
      <c r="D97" s="267">
        <v>0</v>
      </c>
      <c r="E97" s="268">
        <v>606</v>
      </c>
      <c r="F97" s="56">
        <f t="shared" si="1"/>
        <v>0</v>
      </c>
    </row>
    <row r="98" spans="1:6" s="5" customFormat="1" ht="20.399999999999999">
      <c r="A98" s="264" t="s">
        <v>9</v>
      </c>
      <c r="B98" s="265" t="s">
        <v>447</v>
      </c>
      <c r="C98" s="266" t="s">
        <v>517</v>
      </c>
      <c r="D98" s="267">
        <v>5</v>
      </c>
      <c r="E98" s="268">
        <v>606</v>
      </c>
      <c r="F98" s="56">
        <f t="shared" si="1"/>
        <v>3030</v>
      </c>
    </row>
    <row r="99" spans="1:6" s="5" customFormat="1" ht="20.399999999999999">
      <c r="A99" s="264" t="s">
        <v>9</v>
      </c>
      <c r="B99" s="265" t="s">
        <v>2162</v>
      </c>
      <c r="C99" s="266" t="s">
        <v>519</v>
      </c>
      <c r="D99" s="267">
        <v>3</v>
      </c>
      <c r="E99" s="268">
        <v>125</v>
      </c>
      <c r="F99" s="56">
        <f t="shared" si="1"/>
        <v>375</v>
      </c>
    </row>
    <row r="100" spans="1:6" s="5" customFormat="1" ht="20.399999999999999">
      <c r="A100" s="264" t="s">
        <v>9</v>
      </c>
      <c r="B100" s="265" t="s">
        <v>2163</v>
      </c>
      <c r="C100" s="266" t="s">
        <v>521</v>
      </c>
      <c r="D100" s="267">
        <v>3</v>
      </c>
      <c r="E100" s="268">
        <v>125</v>
      </c>
      <c r="F100" s="56">
        <f t="shared" si="1"/>
        <v>375</v>
      </c>
    </row>
    <row r="101" spans="1:6" s="5" customFormat="1" ht="20.399999999999999">
      <c r="A101" s="264" t="s">
        <v>9</v>
      </c>
      <c r="B101" s="265" t="s">
        <v>2164</v>
      </c>
      <c r="C101" s="266" t="s">
        <v>523</v>
      </c>
      <c r="D101" s="267">
        <v>3</v>
      </c>
      <c r="E101" s="268">
        <v>125</v>
      </c>
      <c r="F101" s="56">
        <f t="shared" si="1"/>
        <v>375</v>
      </c>
    </row>
    <row r="102" spans="1:6" s="5" customFormat="1" ht="20.399999999999999">
      <c r="A102" s="264" t="s">
        <v>9</v>
      </c>
      <c r="B102" s="265" t="s">
        <v>2165</v>
      </c>
      <c r="C102" s="266" t="s">
        <v>525</v>
      </c>
      <c r="D102" s="267">
        <v>3</v>
      </c>
      <c r="E102" s="268">
        <v>125</v>
      </c>
      <c r="F102" s="56">
        <f t="shared" si="1"/>
        <v>375</v>
      </c>
    </row>
    <row r="103" spans="1:6" s="5" customFormat="1" ht="20.399999999999999">
      <c r="A103" s="264" t="s">
        <v>9</v>
      </c>
      <c r="B103" s="265" t="s">
        <v>2166</v>
      </c>
      <c r="C103" s="266" t="s">
        <v>527</v>
      </c>
      <c r="D103" s="267">
        <v>3</v>
      </c>
      <c r="E103" s="268">
        <v>125</v>
      </c>
      <c r="F103" s="56">
        <f t="shared" si="1"/>
        <v>375</v>
      </c>
    </row>
    <row r="104" spans="1:6" s="5" customFormat="1" ht="20.399999999999999">
      <c r="A104" s="264" t="s">
        <v>9</v>
      </c>
      <c r="B104" s="265" t="s">
        <v>2167</v>
      </c>
      <c r="C104" s="266" t="s">
        <v>529</v>
      </c>
      <c r="D104" s="267">
        <v>3</v>
      </c>
      <c r="E104" s="268">
        <v>125</v>
      </c>
      <c r="F104" s="56">
        <f t="shared" si="1"/>
        <v>375</v>
      </c>
    </row>
    <row r="105" spans="1:6" s="5" customFormat="1" ht="20.399999999999999">
      <c r="A105" s="264" t="s">
        <v>9</v>
      </c>
      <c r="B105" s="265" t="s">
        <v>2168</v>
      </c>
      <c r="C105" s="266" t="s">
        <v>531</v>
      </c>
      <c r="D105" s="267">
        <v>3</v>
      </c>
      <c r="E105" s="268">
        <v>125</v>
      </c>
      <c r="F105" s="56">
        <f t="shared" si="1"/>
        <v>375</v>
      </c>
    </row>
    <row r="106" spans="1:6" s="5" customFormat="1" ht="20.399999999999999">
      <c r="A106" s="264" t="s">
        <v>9</v>
      </c>
      <c r="B106" s="265" t="s">
        <v>2169</v>
      </c>
      <c r="C106" s="266" t="s">
        <v>533</v>
      </c>
      <c r="D106" s="267">
        <v>3</v>
      </c>
      <c r="E106" s="268">
        <v>125</v>
      </c>
      <c r="F106" s="56">
        <f t="shared" si="1"/>
        <v>375</v>
      </c>
    </row>
    <row r="107" spans="1:6" s="5" customFormat="1" ht="20.399999999999999">
      <c r="A107" s="264" t="s">
        <v>9</v>
      </c>
      <c r="B107" s="265" t="s">
        <v>2170</v>
      </c>
      <c r="C107" s="266" t="s">
        <v>535</v>
      </c>
      <c r="D107" s="267">
        <v>3</v>
      </c>
      <c r="E107" s="268">
        <v>125</v>
      </c>
      <c r="F107" s="56">
        <f t="shared" si="1"/>
        <v>375</v>
      </c>
    </row>
    <row r="108" spans="1:6" s="5" customFormat="1" ht="20.399999999999999">
      <c r="A108" s="264" t="s">
        <v>9</v>
      </c>
      <c r="B108" s="265" t="s">
        <v>2171</v>
      </c>
      <c r="C108" s="266" t="s">
        <v>537</v>
      </c>
      <c r="D108" s="267">
        <v>3</v>
      </c>
      <c r="E108" s="268">
        <v>125</v>
      </c>
      <c r="F108" s="56">
        <f t="shared" si="1"/>
        <v>375</v>
      </c>
    </row>
    <row r="109" spans="1:6" s="5" customFormat="1" ht="20.399999999999999">
      <c r="A109" s="264" t="s">
        <v>9</v>
      </c>
      <c r="B109" s="265" t="s">
        <v>2172</v>
      </c>
      <c r="C109" s="266" t="s">
        <v>539</v>
      </c>
      <c r="D109" s="267">
        <v>3</v>
      </c>
      <c r="E109" s="268">
        <v>125</v>
      </c>
      <c r="F109" s="56">
        <f t="shared" si="1"/>
        <v>375</v>
      </c>
    </row>
    <row r="110" spans="1:6" s="5" customFormat="1" ht="20.399999999999999">
      <c r="A110" s="264" t="s">
        <v>9</v>
      </c>
      <c r="B110" s="265" t="s">
        <v>2173</v>
      </c>
      <c r="C110" s="266" t="s">
        <v>541</v>
      </c>
      <c r="D110" s="267">
        <v>3</v>
      </c>
      <c r="E110" s="268">
        <v>125</v>
      </c>
      <c r="F110" s="56">
        <f t="shared" si="1"/>
        <v>375</v>
      </c>
    </row>
    <row r="111" spans="1:6" s="5" customFormat="1" ht="20.399999999999999">
      <c r="A111" s="264" t="s">
        <v>9</v>
      </c>
      <c r="B111" s="265" t="s">
        <v>2174</v>
      </c>
      <c r="C111" s="266" t="s">
        <v>543</v>
      </c>
      <c r="D111" s="267">
        <v>3</v>
      </c>
      <c r="E111" s="268">
        <v>125</v>
      </c>
      <c r="F111" s="56">
        <f t="shared" si="1"/>
        <v>375</v>
      </c>
    </row>
    <row r="112" spans="1:6" s="5" customFormat="1" ht="20.399999999999999">
      <c r="A112" s="264" t="s">
        <v>9</v>
      </c>
      <c r="B112" s="265" t="s">
        <v>2175</v>
      </c>
      <c r="C112" s="266" t="s">
        <v>545</v>
      </c>
      <c r="D112" s="267">
        <v>3</v>
      </c>
      <c r="E112" s="268">
        <v>125</v>
      </c>
      <c r="F112" s="56">
        <f t="shared" si="1"/>
        <v>375</v>
      </c>
    </row>
    <row r="113" spans="1:6" s="5" customFormat="1" ht="20.399999999999999">
      <c r="A113" s="264" t="s">
        <v>9</v>
      </c>
      <c r="B113" s="265" t="s">
        <v>2176</v>
      </c>
      <c r="C113" s="266" t="s">
        <v>547</v>
      </c>
      <c r="D113" s="267">
        <v>3</v>
      </c>
      <c r="E113" s="268">
        <v>125</v>
      </c>
      <c r="F113" s="56">
        <f t="shared" si="1"/>
        <v>375</v>
      </c>
    </row>
    <row r="114" spans="1:6" s="5" customFormat="1" ht="28.5" customHeight="1">
      <c r="A114" s="264" t="s">
        <v>9</v>
      </c>
      <c r="B114" s="265" t="s">
        <v>2177</v>
      </c>
      <c r="C114" s="266" t="s">
        <v>549</v>
      </c>
      <c r="D114" s="267">
        <v>3</v>
      </c>
      <c r="E114" s="268">
        <v>125</v>
      </c>
      <c r="F114" s="56">
        <f t="shared" si="1"/>
        <v>375</v>
      </c>
    </row>
    <row r="115" spans="1:6" s="5" customFormat="1" ht="20.399999999999999">
      <c r="A115" s="264" t="s">
        <v>9</v>
      </c>
      <c r="B115" s="265" t="s">
        <v>2178</v>
      </c>
      <c r="C115" s="266" t="s">
        <v>551</v>
      </c>
      <c r="D115" s="267">
        <v>3</v>
      </c>
      <c r="E115" s="268">
        <v>125</v>
      </c>
      <c r="F115" s="56">
        <f t="shared" si="1"/>
        <v>375</v>
      </c>
    </row>
    <row r="116" spans="1:6" s="5" customFormat="1" ht="20.399999999999999">
      <c r="A116" s="264" t="s">
        <v>9</v>
      </c>
      <c r="B116" s="265" t="s">
        <v>2179</v>
      </c>
      <c r="C116" s="266" t="s">
        <v>553</v>
      </c>
      <c r="D116" s="267">
        <v>3</v>
      </c>
      <c r="E116" s="268">
        <v>125</v>
      </c>
      <c r="F116" s="56">
        <f t="shared" si="1"/>
        <v>375</v>
      </c>
    </row>
    <row r="117" spans="1:6" s="5" customFormat="1" ht="20.399999999999999">
      <c r="A117" s="264" t="s">
        <v>9</v>
      </c>
      <c r="B117" s="265" t="s">
        <v>2180</v>
      </c>
      <c r="C117" s="266" t="s">
        <v>555</v>
      </c>
      <c r="D117" s="267">
        <v>3</v>
      </c>
      <c r="E117" s="268">
        <v>125</v>
      </c>
      <c r="F117" s="56">
        <f t="shared" si="1"/>
        <v>375</v>
      </c>
    </row>
    <row r="118" spans="1:6" s="5" customFormat="1" ht="20.399999999999999">
      <c r="A118" s="264" t="s">
        <v>9</v>
      </c>
      <c r="B118" s="265" t="s">
        <v>2181</v>
      </c>
      <c r="C118" s="266" t="s">
        <v>557</v>
      </c>
      <c r="D118" s="267">
        <v>3</v>
      </c>
      <c r="E118" s="268">
        <v>125</v>
      </c>
      <c r="F118" s="56">
        <f t="shared" si="1"/>
        <v>375</v>
      </c>
    </row>
    <row r="119" spans="1:6" s="5" customFormat="1" ht="20.399999999999999">
      <c r="A119" s="264" t="s">
        <v>9</v>
      </c>
      <c r="B119" s="265" t="s">
        <v>2182</v>
      </c>
      <c r="C119" s="266" t="s">
        <v>559</v>
      </c>
      <c r="D119" s="267">
        <v>3</v>
      </c>
      <c r="E119" s="268">
        <v>125</v>
      </c>
      <c r="F119" s="56">
        <f t="shared" si="1"/>
        <v>375</v>
      </c>
    </row>
    <row r="120" spans="1:6" s="5" customFormat="1" ht="20.399999999999999">
      <c r="A120" s="264" t="s">
        <v>9</v>
      </c>
      <c r="B120" s="265" t="s">
        <v>2183</v>
      </c>
      <c r="C120" s="266" t="s">
        <v>561</v>
      </c>
      <c r="D120" s="267">
        <v>3</v>
      </c>
      <c r="E120" s="268">
        <v>125</v>
      </c>
      <c r="F120" s="56">
        <f t="shared" si="1"/>
        <v>375</v>
      </c>
    </row>
    <row r="121" spans="1:6" s="5" customFormat="1" ht="20.399999999999999">
      <c r="A121" s="264" t="s">
        <v>9</v>
      </c>
      <c r="B121" s="265" t="s">
        <v>2184</v>
      </c>
      <c r="C121" s="266" t="s">
        <v>563</v>
      </c>
      <c r="D121" s="267">
        <v>3</v>
      </c>
      <c r="E121" s="268">
        <v>125</v>
      </c>
      <c r="F121" s="56">
        <f t="shared" si="1"/>
        <v>375</v>
      </c>
    </row>
    <row r="122" spans="1:6" s="5" customFormat="1" ht="20.399999999999999">
      <c r="A122" s="264" t="s">
        <v>9</v>
      </c>
      <c r="B122" s="265" t="s">
        <v>2185</v>
      </c>
      <c r="C122" s="266" t="s">
        <v>565</v>
      </c>
      <c r="D122" s="267">
        <v>3</v>
      </c>
      <c r="E122" s="268">
        <v>125</v>
      </c>
      <c r="F122" s="56">
        <f t="shared" si="1"/>
        <v>375</v>
      </c>
    </row>
    <row r="123" spans="1:6" s="5" customFormat="1" ht="20.399999999999999">
      <c r="A123" s="264" t="s">
        <v>9</v>
      </c>
      <c r="B123" s="265" t="s">
        <v>2186</v>
      </c>
      <c r="C123" s="266" t="s">
        <v>567</v>
      </c>
      <c r="D123" s="267">
        <v>3</v>
      </c>
      <c r="E123" s="268">
        <v>125</v>
      </c>
      <c r="F123" s="56">
        <f t="shared" si="1"/>
        <v>375</v>
      </c>
    </row>
    <row r="124" spans="1:6" s="5" customFormat="1" ht="20.399999999999999">
      <c r="A124" s="264" t="s">
        <v>9</v>
      </c>
      <c r="B124" s="284" t="s">
        <v>2187</v>
      </c>
      <c r="C124" s="266" t="s">
        <v>569</v>
      </c>
      <c r="D124" s="267">
        <v>3</v>
      </c>
      <c r="E124" s="268">
        <v>125</v>
      </c>
      <c r="F124" s="56">
        <f t="shared" si="1"/>
        <v>375</v>
      </c>
    </row>
    <row r="125" spans="1:6" s="5" customFormat="1" ht="20.399999999999999">
      <c r="A125" s="264" t="s">
        <v>9</v>
      </c>
      <c r="B125" s="284" t="s">
        <v>2188</v>
      </c>
      <c r="C125" s="266" t="s">
        <v>571</v>
      </c>
      <c r="D125" s="267">
        <v>3</v>
      </c>
      <c r="E125" s="268">
        <v>125</v>
      </c>
      <c r="F125" s="56">
        <f t="shared" si="1"/>
        <v>375</v>
      </c>
    </row>
    <row r="126" spans="1:6" s="5" customFormat="1" ht="20.399999999999999">
      <c r="A126" s="264" t="s">
        <v>9</v>
      </c>
      <c r="B126" s="284" t="s">
        <v>2189</v>
      </c>
      <c r="C126" s="266" t="s">
        <v>573</v>
      </c>
      <c r="D126" s="267">
        <v>3</v>
      </c>
      <c r="E126" s="268">
        <v>125</v>
      </c>
      <c r="F126" s="56">
        <f t="shared" si="1"/>
        <v>375</v>
      </c>
    </row>
    <row r="127" spans="1:6" s="5" customFormat="1" ht="20.399999999999999">
      <c r="A127" s="264" t="s">
        <v>9</v>
      </c>
      <c r="B127" s="284" t="s">
        <v>2190</v>
      </c>
      <c r="C127" s="266" t="s">
        <v>575</v>
      </c>
      <c r="D127" s="267">
        <v>3</v>
      </c>
      <c r="E127" s="268">
        <v>125</v>
      </c>
      <c r="F127" s="56">
        <f t="shared" si="1"/>
        <v>375</v>
      </c>
    </row>
    <row r="128" spans="1:6" s="5" customFormat="1" ht="20.399999999999999">
      <c r="A128" s="264" t="s">
        <v>9</v>
      </c>
      <c r="B128" s="265" t="s">
        <v>2191</v>
      </c>
      <c r="C128" s="266" t="s">
        <v>577</v>
      </c>
      <c r="D128" s="267">
        <v>3</v>
      </c>
      <c r="E128" s="268">
        <v>125</v>
      </c>
      <c r="F128" s="56">
        <f t="shared" si="1"/>
        <v>375</v>
      </c>
    </row>
    <row r="129" spans="1:6" s="5" customFormat="1" ht="20.399999999999999">
      <c r="A129" s="264" t="s">
        <v>9</v>
      </c>
      <c r="B129" s="265" t="s">
        <v>2192</v>
      </c>
      <c r="C129" s="266" t="s">
        <v>579</v>
      </c>
      <c r="D129" s="267">
        <v>3</v>
      </c>
      <c r="E129" s="268">
        <v>125</v>
      </c>
      <c r="F129" s="56">
        <f t="shared" si="1"/>
        <v>375</v>
      </c>
    </row>
    <row r="130" spans="1:6" s="5" customFormat="1" ht="20.399999999999999">
      <c r="A130" s="264" t="s">
        <v>9</v>
      </c>
      <c r="B130" s="265" t="s">
        <v>2193</v>
      </c>
      <c r="C130" s="266" t="s">
        <v>581</v>
      </c>
      <c r="D130" s="267">
        <v>3</v>
      </c>
      <c r="E130" s="268">
        <v>125</v>
      </c>
      <c r="F130" s="56">
        <f t="shared" si="1"/>
        <v>375</v>
      </c>
    </row>
    <row r="131" spans="1:6" s="5" customFormat="1" ht="20.399999999999999">
      <c r="A131" s="264" t="s">
        <v>9</v>
      </c>
      <c r="B131" s="265" t="s">
        <v>2194</v>
      </c>
      <c r="C131" s="266" t="s">
        <v>583</v>
      </c>
      <c r="D131" s="267">
        <v>3</v>
      </c>
      <c r="E131" s="268">
        <v>125</v>
      </c>
      <c r="F131" s="56">
        <f t="shared" si="1"/>
        <v>375</v>
      </c>
    </row>
    <row r="132" spans="1:6" s="5" customFormat="1" ht="20.399999999999999">
      <c r="A132" s="264" t="s">
        <v>9</v>
      </c>
      <c r="B132" s="265" t="s">
        <v>498</v>
      </c>
      <c r="C132" s="266" t="s">
        <v>585</v>
      </c>
      <c r="D132" s="267">
        <v>3</v>
      </c>
      <c r="E132" s="268">
        <v>125</v>
      </c>
      <c r="F132" s="56">
        <f t="shared" si="1"/>
        <v>375</v>
      </c>
    </row>
    <row r="133" spans="1:6" s="5" customFormat="1" ht="20.399999999999999">
      <c r="A133" s="264" t="s">
        <v>9</v>
      </c>
      <c r="B133" s="265" t="s">
        <v>476</v>
      </c>
      <c r="C133" s="266" t="s">
        <v>587</v>
      </c>
      <c r="D133" s="267">
        <v>3</v>
      </c>
      <c r="E133" s="268">
        <v>125</v>
      </c>
      <c r="F133" s="56">
        <f t="shared" ref="F133:F196" si="2">ROUND(E133*D133,2)</f>
        <v>375</v>
      </c>
    </row>
    <row r="134" spans="1:6" s="5" customFormat="1" ht="28.5" customHeight="1">
      <c r="A134" s="264" t="s">
        <v>9</v>
      </c>
      <c r="B134" s="265" t="s">
        <v>496</v>
      </c>
      <c r="C134" s="266" t="s">
        <v>589</v>
      </c>
      <c r="D134" s="267">
        <v>3</v>
      </c>
      <c r="E134" s="268">
        <v>125</v>
      </c>
      <c r="F134" s="56">
        <f t="shared" si="2"/>
        <v>375</v>
      </c>
    </row>
    <row r="135" spans="1:6" s="5" customFormat="1" ht="20.399999999999999">
      <c r="A135" s="264" t="s">
        <v>9</v>
      </c>
      <c r="B135" s="265" t="s">
        <v>500</v>
      </c>
      <c r="C135" s="266" t="s">
        <v>591</v>
      </c>
      <c r="D135" s="267">
        <v>3</v>
      </c>
      <c r="E135" s="268">
        <v>125</v>
      </c>
      <c r="F135" s="56">
        <f t="shared" si="2"/>
        <v>375</v>
      </c>
    </row>
    <row r="136" spans="1:6" s="5" customFormat="1" ht="20.399999999999999">
      <c r="A136" s="264" t="s">
        <v>9</v>
      </c>
      <c r="B136" s="265" t="s">
        <v>478</v>
      </c>
      <c r="C136" s="266" t="s">
        <v>593</v>
      </c>
      <c r="D136" s="267">
        <v>3</v>
      </c>
      <c r="E136" s="268">
        <v>125</v>
      </c>
      <c r="F136" s="56">
        <f t="shared" si="2"/>
        <v>375</v>
      </c>
    </row>
    <row r="137" spans="1:6" s="5" customFormat="1" ht="30.6">
      <c r="A137" s="264" t="s">
        <v>9</v>
      </c>
      <c r="B137" s="265" t="s">
        <v>480</v>
      </c>
      <c r="C137" s="266" t="s">
        <v>595</v>
      </c>
      <c r="D137" s="267">
        <v>3</v>
      </c>
      <c r="E137" s="268">
        <v>125</v>
      </c>
      <c r="F137" s="56">
        <f t="shared" si="2"/>
        <v>375</v>
      </c>
    </row>
    <row r="138" spans="1:6" s="5" customFormat="1" ht="30.6">
      <c r="A138" s="264" t="s">
        <v>9</v>
      </c>
      <c r="B138" s="265" t="s">
        <v>482</v>
      </c>
      <c r="C138" s="266" t="s">
        <v>597</v>
      </c>
      <c r="D138" s="267">
        <v>3</v>
      </c>
      <c r="E138" s="268">
        <v>125</v>
      </c>
      <c r="F138" s="56">
        <f t="shared" si="2"/>
        <v>375</v>
      </c>
    </row>
    <row r="139" spans="1:6" s="5" customFormat="1" ht="30.6">
      <c r="A139" s="264" t="s">
        <v>9</v>
      </c>
      <c r="B139" s="265" t="s">
        <v>484</v>
      </c>
      <c r="C139" s="266" t="s">
        <v>599</v>
      </c>
      <c r="D139" s="267">
        <v>3</v>
      </c>
      <c r="E139" s="268">
        <v>125</v>
      </c>
      <c r="F139" s="56">
        <f t="shared" si="2"/>
        <v>375</v>
      </c>
    </row>
    <row r="140" spans="1:6" s="5" customFormat="1" ht="30.6">
      <c r="A140" s="264" t="s">
        <v>9</v>
      </c>
      <c r="B140" s="265" t="s">
        <v>486</v>
      </c>
      <c r="C140" s="266" t="s">
        <v>600</v>
      </c>
      <c r="D140" s="267">
        <v>3</v>
      </c>
      <c r="E140" s="268">
        <v>125</v>
      </c>
      <c r="F140" s="56">
        <f t="shared" si="2"/>
        <v>375</v>
      </c>
    </row>
    <row r="141" spans="1:6" s="5" customFormat="1" ht="30.6">
      <c r="A141" s="264" t="s">
        <v>9</v>
      </c>
      <c r="B141" s="265" t="s">
        <v>488</v>
      </c>
      <c r="C141" s="266" t="s">
        <v>601</v>
      </c>
      <c r="D141" s="267">
        <v>3</v>
      </c>
      <c r="E141" s="268">
        <v>125</v>
      </c>
      <c r="F141" s="56">
        <f t="shared" si="2"/>
        <v>375</v>
      </c>
    </row>
    <row r="142" spans="1:6" s="5" customFormat="1" ht="30.6">
      <c r="A142" s="264" t="s">
        <v>9</v>
      </c>
      <c r="B142" s="265" t="s">
        <v>490</v>
      </c>
      <c r="C142" s="266" t="s">
        <v>602</v>
      </c>
      <c r="D142" s="267">
        <v>3</v>
      </c>
      <c r="E142" s="268">
        <v>125</v>
      </c>
      <c r="F142" s="56">
        <f t="shared" si="2"/>
        <v>375</v>
      </c>
    </row>
    <row r="143" spans="1:6" s="5" customFormat="1" ht="30.6">
      <c r="A143" s="264" t="s">
        <v>9</v>
      </c>
      <c r="B143" s="265" t="s">
        <v>492</v>
      </c>
      <c r="C143" s="266" t="s">
        <v>604</v>
      </c>
      <c r="D143" s="267">
        <v>3</v>
      </c>
      <c r="E143" s="268">
        <v>125</v>
      </c>
      <c r="F143" s="56">
        <f t="shared" si="2"/>
        <v>375</v>
      </c>
    </row>
    <row r="144" spans="1:6" s="5" customFormat="1" ht="30.6">
      <c r="A144" s="264" t="s">
        <v>9</v>
      </c>
      <c r="B144" s="265" t="s">
        <v>494</v>
      </c>
      <c r="C144" s="266" t="s">
        <v>606</v>
      </c>
      <c r="D144" s="267">
        <v>3</v>
      </c>
      <c r="E144" s="268">
        <v>125</v>
      </c>
      <c r="F144" s="56">
        <f t="shared" si="2"/>
        <v>375</v>
      </c>
    </row>
    <row r="145" spans="1:6" s="5" customFormat="1" ht="20.399999999999999">
      <c r="A145" s="264" t="s">
        <v>9</v>
      </c>
      <c r="B145" s="265" t="s">
        <v>540</v>
      </c>
      <c r="C145" s="266" t="s">
        <v>608</v>
      </c>
      <c r="D145" s="267">
        <v>3</v>
      </c>
      <c r="E145" s="268">
        <v>125</v>
      </c>
      <c r="F145" s="56">
        <f t="shared" si="2"/>
        <v>375</v>
      </c>
    </row>
    <row r="146" spans="1:6" s="5" customFormat="1" ht="20.399999999999999">
      <c r="A146" s="264" t="s">
        <v>9</v>
      </c>
      <c r="B146" s="265" t="s">
        <v>550</v>
      </c>
      <c r="C146" s="266" t="s">
        <v>610</v>
      </c>
      <c r="D146" s="267">
        <v>3</v>
      </c>
      <c r="E146" s="268">
        <v>125</v>
      </c>
      <c r="F146" s="56">
        <f t="shared" si="2"/>
        <v>375</v>
      </c>
    </row>
    <row r="147" spans="1:6" s="5" customFormat="1" ht="20.399999999999999">
      <c r="A147" s="264" t="s">
        <v>9</v>
      </c>
      <c r="B147" s="284" t="s">
        <v>504</v>
      </c>
      <c r="C147" s="266" t="s">
        <v>612</v>
      </c>
      <c r="D147" s="285">
        <v>3</v>
      </c>
      <c r="E147" s="268">
        <v>125</v>
      </c>
      <c r="F147" s="56">
        <f t="shared" si="2"/>
        <v>375</v>
      </c>
    </row>
    <row r="148" spans="1:6" s="5" customFormat="1" ht="20.399999999999999">
      <c r="A148" s="264" t="s">
        <v>9</v>
      </c>
      <c r="B148" s="284" t="s">
        <v>506</v>
      </c>
      <c r="C148" s="266" t="s">
        <v>614</v>
      </c>
      <c r="D148" s="285">
        <v>3</v>
      </c>
      <c r="E148" s="268">
        <v>125</v>
      </c>
      <c r="F148" s="56">
        <f t="shared" si="2"/>
        <v>375</v>
      </c>
    </row>
    <row r="149" spans="1:6" s="5" customFormat="1" ht="20.399999999999999">
      <c r="A149" s="264" t="s">
        <v>9</v>
      </c>
      <c r="B149" s="265" t="s">
        <v>502</v>
      </c>
      <c r="C149" s="266" t="s">
        <v>615</v>
      </c>
      <c r="D149" s="267">
        <v>3</v>
      </c>
      <c r="E149" s="268">
        <v>125</v>
      </c>
      <c r="F149" s="56">
        <f t="shared" si="2"/>
        <v>375</v>
      </c>
    </row>
    <row r="150" spans="1:6" s="5" customFormat="1" ht="30.6">
      <c r="A150" s="264" t="s">
        <v>9</v>
      </c>
      <c r="B150" s="284" t="s">
        <v>508</v>
      </c>
      <c r="C150" s="266" t="s">
        <v>616</v>
      </c>
      <c r="D150" s="285">
        <v>3</v>
      </c>
      <c r="E150" s="268">
        <v>125</v>
      </c>
      <c r="F150" s="56">
        <f t="shared" si="2"/>
        <v>375</v>
      </c>
    </row>
    <row r="151" spans="1:6" s="5" customFormat="1" ht="30.6">
      <c r="A151" s="264" t="s">
        <v>9</v>
      </c>
      <c r="B151" s="284" t="s">
        <v>510</v>
      </c>
      <c r="C151" s="266" t="s">
        <v>617</v>
      </c>
      <c r="D151" s="285">
        <v>3</v>
      </c>
      <c r="E151" s="268">
        <v>125</v>
      </c>
      <c r="F151" s="56">
        <f t="shared" si="2"/>
        <v>375</v>
      </c>
    </row>
    <row r="152" spans="1:6" s="5" customFormat="1" ht="30.6">
      <c r="A152" s="264" t="s">
        <v>9</v>
      </c>
      <c r="B152" s="284" t="s">
        <v>512</v>
      </c>
      <c r="C152" s="266" t="s">
        <v>619</v>
      </c>
      <c r="D152" s="285">
        <v>3</v>
      </c>
      <c r="E152" s="268">
        <v>125</v>
      </c>
      <c r="F152" s="56">
        <f t="shared" si="2"/>
        <v>375</v>
      </c>
    </row>
    <row r="153" spans="1:6" s="5" customFormat="1" ht="21.75" customHeight="1">
      <c r="A153" s="264" t="s">
        <v>9</v>
      </c>
      <c r="B153" s="284" t="s">
        <v>514</v>
      </c>
      <c r="C153" s="266" t="s">
        <v>621</v>
      </c>
      <c r="D153" s="285">
        <v>3</v>
      </c>
      <c r="E153" s="268">
        <v>125</v>
      </c>
      <c r="F153" s="56">
        <f t="shared" si="2"/>
        <v>375</v>
      </c>
    </row>
    <row r="154" spans="1:6" s="5" customFormat="1" ht="22.5" customHeight="1">
      <c r="A154" s="264" t="s">
        <v>9</v>
      </c>
      <c r="B154" s="265" t="s">
        <v>516</v>
      </c>
      <c r="C154" s="266" t="s">
        <v>623</v>
      </c>
      <c r="D154" s="267">
        <v>3</v>
      </c>
      <c r="E154" s="268">
        <v>125</v>
      </c>
      <c r="F154" s="56">
        <f t="shared" si="2"/>
        <v>375</v>
      </c>
    </row>
    <row r="155" spans="1:6" ht="9.75" customHeight="1">
      <c r="A155" s="264" t="s">
        <v>9</v>
      </c>
      <c r="B155" s="284" t="s">
        <v>518</v>
      </c>
      <c r="C155" s="266" t="s">
        <v>2195</v>
      </c>
      <c r="D155" s="285">
        <v>3</v>
      </c>
      <c r="E155" s="268">
        <v>125</v>
      </c>
      <c r="F155" s="56">
        <f t="shared" si="2"/>
        <v>375</v>
      </c>
    </row>
    <row r="156" spans="1:6" ht="20.399999999999999">
      <c r="A156" s="264" t="s">
        <v>9</v>
      </c>
      <c r="B156" s="284" t="s">
        <v>520</v>
      </c>
      <c r="C156" s="266" t="s">
        <v>2196</v>
      </c>
      <c r="D156" s="285">
        <v>3</v>
      </c>
      <c r="E156" s="268">
        <v>125</v>
      </c>
      <c r="F156" s="56">
        <f t="shared" si="2"/>
        <v>375</v>
      </c>
    </row>
    <row r="157" spans="1:6" s="2" customFormat="1" ht="20.399999999999999">
      <c r="A157" s="264" t="s">
        <v>9</v>
      </c>
      <c r="B157" s="284" t="s">
        <v>522</v>
      </c>
      <c r="C157" s="266" t="s">
        <v>2197</v>
      </c>
      <c r="D157" s="285">
        <v>3</v>
      </c>
      <c r="E157" s="268">
        <v>125</v>
      </c>
      <c r="F157" s="56">
        <f t="shared" si="2"/>
        <v>375</v>
      </c>
    </row>
    <row r="158" spans="1:6" ht="20.399999999999999">
      <c r="A158" s="264" t="s">
        <v>9</v>
      </c>
      <c r="B158" s="284" t="s">
        <v>524</v>
      </c>
      <c r="C158" s="266" t="s">
        <v>2198</v>
      </c>
      <c r="D158" s="285">
        <v>3</v>
      </c>
      <c r="E158" s="268">
        <v>125</v>
      </c>
      <c r="F158" s="56">
        <f t="shared" si="2"/>
        <v>375</v>
      </c>
    </row>
    <row r="159" spans="1:6" ht="20.399999999999999">
      <c r="A159" s="264" t="s">
        <v>9</v>
      </c>
      <c r="B159" s="284" t="s">
        <v>526</v>
      </c>
      <c r="C159" s="266" t="s">
        <v>2199</v>
      </c>
      <c r="D159" s="285">
        <v>3</v>
      </c>
      <c r="E159" s="268">
        <v>125</v>
      </c>
      <c r="F159" s="56">
        <f t="shared" si="2"/>
        <v>375</v>
      </c>
    </row>
    <row r="160" spans="1:6" ht="20.399999999999999">
      <c r="A160" s="264" t="s">
        <v>9</v>
      </c>
      <c r="B160" s="284" t="s">
        <v>528</v>
      </c>
      <c r="C160" s="266" t="s">
        <v>2200</v>
      </c>
      <c r="D160" s="285">
        <v>3</v>
      </c>
      <c r="E160" s="268">
        <v>125</v>
      </c>
      <c r="F160" s="56">
        <f t="shared" si="2"/>
        <v>375</v>
      </c>
    </row>
    <row r="161" spans="1:6" ht="20.399999999999999">
      <c r="A161" s="264" t="s">
        <v>9</v>
      </c>
      <c r="B161" s="265" t="s">
        <v>530</v>
      </c>
      <c r="C161" s="266" t="s">
        <v>2201</v>
      </c>
      <c r="D161" s="267">
        <v>3</v>
      </c>
      <c r="E161" s="268">
        <v>125</v>
      </c>
      <c r="F161" s="56">
        <f t="shared" si="2"/>
        <v>375</v>
      </c>
    </row>
    <row r="162" spans="1:6" ht="20.399999999999999">
      <c r="A162" s="264" t="s">
        <v>9</v>
      </c>
      <c r="B162" s="284" t="s">
        <v>532</v>
      </c>
      <c r="C162" s="266" t="s">
        <v>2202</v>
      </c>
      <c r="D162" s="285">
        <v>3</v>
      </c>
      <c r="E162" s="268">
        <v>125</v>
      </c>
      <c r="F162" s="56">
        <f t="shared" si="2"/>
        <v>375</v>
      </c>
    </row>
    <row r="163" spans="1:6" ht="20.399999999999999">
      <c r="A163" s="264" t="s">
        <v>9</v>
      </c>
      <c r="B163" s="284" t="s">
        <v>534</v>
      </c>
      <c r="C163" s="266" t="s">
        <v>2203</v>
      </c>
      <c r="D163" s="285">
        <v>3</v>
      </c>
      <c r="E163" s="268">
        <v>125</v>
      </c>
      <c r="F163" s="56">
        <f t="shared" si="2"/>
        <v>375</v>
      </c>
    </row>
    <row r="164" spans="1:6" ht="20.399999999999999">
      <c r="A164" s="264" t="s">
        <v>9</v>
      </c>
      <c r="B164" s="284" t="s">
        <v>536</v>
      </c>
      <c r="C164" s="266" t="s">
        <v>2204</v>
      </c>
      <c r="D164" s="285">
        <v>3</v>
      </c>
      <c r="E164" s="268">
        <v>125</v>
      </c>
      <c r="F164" s="56">
        <f t="shared" si="2"/>
        <v>375</v>
      </c>
    </row>
    <row r="165" spans="1:6" ht="20.399999999999999">
      <c r="A165" s="264" t="s">
        <v>9</v>
      </c>
      <c r="B165" s="284" t="s">
        <v>538</v>
      </c>
      <c r="C165" s="266" t="s">
        <v>2205</v>
      </c>
      <c r="D165" s="285">
        <v>3</v>
      </c>
      <c r="E165" s="268">
        <v>125</v>
      </c>
      <c r="F165" s="56">
        <f t="shared" si="2"/>
        <v>375</v>
      </c>
    </row>
    <row r="166" spans="1:6" ht="20.399999999999999">
      <c r="A166" s="264" t="s">
        <v>9</v>
      </c>
      <c r="B166" s="284" t="s">
        <v>542</v>
      </c>
      <c r="C166" s="266" t="s">
        <v>2206</v>
      </c>
      <c r="D166" s="285">
        <v>3</v>
      </c>
      <c r="E166" s="268">
        <v>125</v>
      </c>
      <c r="F166" s="56">
        <f t="shared" si="2"/>
        <v>375</v>
      </c>
    </row>
    <row r="167" spans="1:6" ht="20.399999999999999">
      <c r="A167" s="264" t="s">
        <v>9</v>
      </c>
      <c r="B167" s="284" t="s">
        <v>544</v>
      </c>
      <c r="C167" s="266" t="s">
        <v>2207</v>
      </c>
      <c r="D167" s="285">
        <v>3</v>
      </c>
      <c r="E167" s="268">
        <v>125</v>
      </c>
      <c r="F167" s="56">
        <f t="shared" si="2"/>
        <v>375</v>
      </c>
    </row>
    <row r="168" spans="1:6" ht="20.399999999999999">
      <c r="A168" s="264" t="s">
        <v>9</v>
      </c>
      <c r="B168" s="284" t="s">
        <v>546</v>
      </c>
      <c r="C168" s="266" t="s">
        <v>2208</v>
      </c>
      <c r="D168" s="285">
        <v>3</v>
      </c>
      <c r="E168" s="268">
        <v>125</v>
      </c>
      <c r="F168" s="56">
        <f t="shared" si="2"/>
        <v>375</v>
      </c>
    </row>
    <row r="169" spans="1:6" ht="20.399999999999999">
      <c r="A169" s="264" t="s">
        <v>9</v>
      </c>
      <c r="B169" s="284" t="s">
        <v>548</v>
      </c>
      <c r="C169" s="266" t="s">
        <v>2209</v>
      </c>
      <c r="D169" s="285">
        <v>3</v>
      </c>
      <c r="E169" s="268">
        <v>125</v>
      </c>
      <c r="F169" s="56">
        <f t="shared" si="2"/>
        <v>375</v>
      </c>
    </row>
    <row r="170" spans="1:6" ht="20.399999999999999">
      <c r="A170" s="264" t="s">
        <v>9</v>
      </c>
      <c r="B170" s="284" t="s">
        <v>552</v>
      </c>
      <c r="C170" s="266" t="s">
        <v>2210</v>
      </c>
      <c r="D170" s="285">
        <v>3</v>
      </c>
      <c r="E170" s="268">
        <v>125</v>
      </c>
      <c r="F170" s="56">
        <f t="shared" si="2"/>
        <v>375</v>
      </c>
    </row>
    <row r="171" spans="1:6" ht="20.399999999999999">
      <c r="A171" s="264" t="s">
        <v>9</v>
      </c>
      <c r="B171" s="284" t="s">
        <v>554</v>
      </c>
      <c r="C171" s="266" t="s">
        <v>2211</v>
      </c>
      <c r="D171" s="285">
        <v>3</v>
      </c>
      <c r="E171" s="268">
        <v>125</v>
      </c>
      <c r="F171" s="56">
        <f t="shared" si="2"/>
        <v>375</v>
      </c>
    </row>
    <row r="172" spans="1:6" ht="20.399999999999999">
      <c r="A172" s="264" t="s">
        <v>9</v>
      </c>
      <c r="B172" s="265" t="s">
        <v>556</v>
      </c>
      <c r="C172" s="266" t="s">
        <v>2212</v>
      </c>
      <c r="D172" s="267">
        <v>3</v>
      </c>
      <c r="E172" s="268">
        <v>125</v>
      </c>
      <c r="F172" s="56">
        <f t="shared" si="2"/>
        <v>375</v>
      </c>
    </row>
    <row r="173" spans="1:6" ht="20.399999999999999">
      <c r="A173" s="264" t="s">
        <v>9</v>
      </c>
      <c r="B173" s="265" t="s">
        <v>558</v>
      </c>
      <c r="C173" s="266" t="s">
        <v>2213</v>
      </c>
      <c r="D173" s="267">
        <v>3</v>
      </c>
      <c r="E173" s="268">
        <v>125</v>
      </c>
      <c r="F173" s="56">
        <f t="shared" si="2"/>
        <v>375</v>
      </c>
    </row>
    <row r="174" spans="1:6" ht="20.399999999999999">
      <c r="A174" s="264" t="s">
        <v>9</v>
      </c>
      <c r="B174" s="265" t="s">
        <v>560</v>
      </c>
      <c r="C174" s="266" t="s">
        <v>2214</v>
      </c>
      <c r="D174" s="267">
        <v>3</v>
      </c>
      <c r="E174" s="268">
        <v>125</v>
      </c>
      <c r="F174" s="56">
        <f t="shared" si="2"/>
        <v>375</v>
      </c>
    </row>
    <row r="175" spans="1:6" ht="20.399999999999999">
      <c r="A175" s="264" t="s">
        <v>9</v>
      </c>
      <c r="B175" s="284" t="s">
        <v>562</v>
      </c>
      <c r="C175" s="266" t="s">
        <v>2215</v>
      </c>
      <c r="D175" s="285">
        <v>3</v>
      </c>
      <c r="E175" s="268">
        <v>185</v>
      </c>
      <c r="F175" s="56">
        <f t="shared" si="2"/>
        <v>555</v>
      </c>
    </row>
    <row r="176" spans="1:6" ht="20.399999999999999">
      <c r="A176" s="264" t="s">
        <v>9</v>
      </c>
      <c r="B176" s="284" t="s">
        <v>564</v>
      </c>
      <c r="C176" s="266" t="s">
        <v>2216</v>
      </c>
      <c r="D176" s="285">
        <v>3</v>
      </c>
      <c r="E176" s="268">
        <v>185</v>
      </c>
      <c r="F176" s="56">
        <f t="shared" si="2"/>
        <v>555</v>
      </c>
    </row>
    <row r="177" spans="1:6" ht="20.399999999999999">
      <c r="A177" s="264" t="s">
        <v>9</v>
      </c>
      <c r="B177" s="284" t="s">
        <v>566</v>
      </c>
      <c r="C177" s="266" t="s">
        <v>2217</v>
      </c>
      <c r="D177" s="285">
        <v>3</v>
      </c>
      <c r="E177" s="268">
        <v>185</v>
      </c>
      <c r="F177" s="56">
        <f t="shared" si="2"/>
        <v>555</v>
      </c>
    </row>
    <row r="178" spans="1:6" ht="20.399999999999999">
      <c r="A178" s="264" t="s">
        <v>9</v>
      </c>
      <c r="B178" s="284" t="s">
        <v>568</v>
      </c>
      <c r="C178" s="266" t="s">
        <v>2218</v>
      </c>
      <c r="D178" s="285">
        <v>3</v>
      </c>
      <c r="E178" s="268">
        <v>185</v>
      </c>
      <c r="F178" s="56">
        <f t="shared" si="2"/>
        <v>555</v>
      </c>
    </row>
    <row r="179" spans="1:6" ht="20.399999999999999">
      <c r="A179" s="264" t="s">
        <v>9</v>
      </c>
      <c r="B179" s="284" t="s">
        <v>570</v>
      </c>
      <c r="C179" s="266" t="s">
        <v>2219</v>
      </c>
      <c r="D179" s="285">
        <v>3</v>
      </c>
      <c r="E179" s="268">
        <v>185</v>
      </c>
      <c r="F179" s="56">
        <f t="shared" si="2"/>
        <v>555</v>
      </c>
    </row>
    <row r="180" spans="1:6" ht="20.399999999999999">
      <c r="A180" s="264" t="s">
        <v>9</v>
      </c>
      <c r="B180" s="284" t="s">
        <v>572</v>
      </c>
      <c r="C180" s="266" t="s">
        <v>2220</v>
      </c>
      <c r="D180" s="285">
        <v>3</v>
      </c>
      <c r="E180" s="268">
        <v>185</v>
      </c>
      <c r="F180" s="56">
        <f t="shared" si="2"/>
        <v>555</v>
      </c>
    </row>
    <row r="181" spans="1:6" ht="20.399999999999999">
      <c r="A181" s="264" t="s">
        <v>9</v>
      </c>
      <c r="B181" s="284" t="s">
        <v>574</v>
      </c>
      <c r="C181" s="266" t="s">
        <v>2221</v>
      </c>
      <c r="D181" s="285">
        <v>3</v>
      </c>
      <c r="E181" s="268">
        <v>185</v>
      </c>
      <c r="F181" s="56">
        <f t="shared" si="2"/>
        <v>555</v>
      </c>
    </row>
    <row r="182" spans="1:6" ht="20.399999999999999">
      <c r="A182" s="264" t="s">
        <v>9</v>
      </c>
      <c r="B182" s="284" t="s">
        <v>576</v>
      </c>
      <c r="C182" s="266" t="s">
        <v>2222</v>
      </c>
      <c r="D182" s="285">
        <v>3</v>
      </c>
      <c r="E182" s="268">
        <v>185</v>
      </c>
      <c r="F182" s="56">
        <f t="shared" si="2"/>
        <v>555</v>
      </c>
    </row>
    <row r="183" spans="1:6" ht="20.399999999999999">
      <c r="A183" s="264" t="s">
        <v>9</v>
      </c>
      <c r="B183" s="265" t="s">
        <v>578</v>
      </c>
      <c r="C183" s="266" t="s">
        <v>2223</v>
      </c>
      <c r="D183" s="267">
        <v>3</v>
      </c>
      <c r="E183" s="268">
        <v>185</v>
      </c>
      <c r="F183" s="56">
        <f t="shared" si="2"/>
        <v>555</v>
      </c>
    </row>
    <row r="184" spans="1:6" ht="20.399999999999999">
      <c r="A184" s="264" t="s">
        <v>9</v>
      </c>
      <c r="B184" s="265" t="s">
        <v>580</v>
      </c>
      <c r="C184" s="266" t="s">
        <v>2224</v>
      </c>
      <c r="D184" s="267">
        <v>3</v>
      </c>
      <c r="E184" s="268">
        <v>185</v>
      </c>
      <c r="F184" s="56">
        <f t="shared" si="2"/>
        <v>555</v>
      </c>
    </row>
    <row r="185" spans="1:6" ht="20.399999999999999">
      <c r="A185" s="264" t="s">
        <v>9</v>
      </c>
      <c r="B185" s="265" t="s">
        <v>582</v>
      </c>
      <c r="C185" s="266" t="s">
        <v>2225</v>
      </c>
      <c r="D185" s="267">
        <v>3</v>
      </c>
      <c r="E185" s="268">
        <v>185</v>
      </c>
      <c r="F185" s="56">
        <f t="shared" si="2"/>
        <v>555</v>
      </c>
    </row>
    <row r="186" spans="1:6" ht="20.399999999999999">
      <c r="A186" s="264" t="s">
        <v>9</v>
      </c>
      <c r="B186" s="265" t="s">
        <v>584</v>
      </c>
      <c r="C186" s="266" t="s">
        <v>2226</v>
      </c>
      <c r="D186" s="267">
        <v>3</v>
      </c>
      <c r="E186" s="268">
        <v>185</v>
      </c>
      <c r="F186" s="56">
        <f t="shared" si="2"/>
        <v>555</v>
      </c>
    </row>
    <row r="187" spans="1:6" ht="20.399999999999999">
      <c r="A187" s="264" t="s">
        <v>9</v>
      </c>
      <c r="B187" s="265" t="s">
        <v>586</v>
      </c>
      <c r="C187" s="266" t="s">
        <v>2227</v>
      </c>
      <c r="D187" s="267">
        <v>3</v>
      </c>
      <c r="E187" s="268">
        <v>185</v>
      </c>
      <c r="F187" s="56">
        <f t="shared" si="2"/>
        <v>555</v>
      </c>
    </row>
    <row r="188" spans="1:6" ht="20.399999999999999">
      <c r="A188" s="264" t="s">
        <v>9</v>
      </c>
      <c r="B188" s="265" t="s">
        <v>588</v>
      </c>
      <c r="C188" s="266" t="s">
        <v>2228</v>
      </c>
      <c r="D188" s="267">
        <v>3</v>
      </c>
      <c r="E188" s="268">
        <v>185</v>
      </c>
      <c r="F188" s="56">
        <f t="shared" si="2"/>
        <v>555</v>
      </c>
    </row>
    <row r="189" spans="1:6" ht="20.399999999999999">
      <c r="A189" s="264" t="s">
        <v>9</v>
      </c>
      <c r="B189" s="265" t="s">
        <v>590</v>
      </c>
      <c r="C189" s="266" t="s">
        <v>2229</v>
      </c>
      <c r="D189" s="267">
        <v>3</v>
      </c>
      <c r="E189" s="268">
        <v>185</v>
      </c>
      <c r="F189" s="56">
        <f t="shared" si="2"/>
        <v>555</v>
      </c>
    </row>
    <row r="190" spans="1:6" ht="20.399999999999999">
      <c r="A190" s="264" t="s">
        <v>9</v>
      </c>
      <c r="B190" s="265" t="s">
        <v>592</v>
      </c>
      <c r="C190" s="266" t="s">
        <v>2230</v>
      </c>
      <c r="D190" s="267">
        <v>3</v>
      </c>
      <c r="E190" s="268">
        <v>185</v>
      </c>
      <c r="F190" s="56">
        <f t="shared" si="2"/>
        <v>555</v>
      </c>
    </row>
    <row r="191" spans="1:6" ht="20.399999999999999">
      <c r="A191" s="264" t="s">
        <v>9</v>
      </c>
      <c r="B191" s="265" t="s">
        <v>594</v>
      </c>
      <c r="C191" s="266" t="s">
        <v>2231</v>
      </c>
      <c r="D191" s="267">
        <v>3</v>
      </c>
      <c r="E191" s="268">
        <v>185</v>
      </c>
      <c r="F191" s="56">
        <f t="shared" si="2"/>
        <v>555</v>
      </c>
    </row>
    <row r="192" spans="1:6" ht="20.399999999999999">
      <c r="A192" s="264" t="s">
        <v>9</v>
      </c>
      <c r="B192" s="265" t="s">
        <v>596</v>
      </c>
      <c r="C192" s="266" t="s">
        <v>2232</v>
      </c>
      <c r="D192" s="267">
        <v>3</v>
      </c>
      <c r="E192" s="268">
        <v>185</v>
      </c>
      <c r="F192" s="56">
        <f t="shared" si="2"/>
        <v>555</v>
      </c>
    </row>
    <row r="193" spans="1:6" ht="20.399999999999999">
      <c r="A193" s="264" t="s">
        <v>9</v>
      </c>
      <c r="B193" s="265" t="s">
        <v>598</v>
      </c>
      <c r="C193" s="266" t="s">
        <v>2233</v>
      </c>
      <c r="D193" s="267">
        <v>3</v>
      </c>
      <c r="E193" s="268">
        <v>185</v>
      </c>
      <c r="F193" s="56">
        <f t="shared" si="2"/>
        <v>555</v>
      </c>
    </row>
    <row r="194" spans="1:6" ht="20.399999999999999">
      <c r="A194" s="264" t="s">
        <v>9</v>
      </c>
      <c r="B194" s="265" t="s">
        <v>2234</v>
      </c>
      <c r="C194" s="266" t="s">
        <v>2235</v>
      </c>
      <c r="D194" s="267">
        <v>5</v>
      </c>
      <c r="E194" s="268">
        <v>125</v>
      </c>
      <c r="F194" s="56">
        <f t="shared" si="2"/>
        <v>625</v>
      </c>
    </row>
    <row r="195" spans="1:6" ht="20.399999999999999">
      <c r="A195" s="264" t="s">
        <v>9</v>
      </c>
      <c r="B195" s="265" t="s">
        <v>2236</v>
      </c>
      <c r="C195" s="266" t="s">
        <v>2237</v>
      </c>
      <c r="D195" s="267">
        <v>5</v>
      </c>
      <c r="E195" s="268">
        <v>125</v>
      </c>
      <c r="F195" s="56">
        <f t="shared" si="2"/>
        <v>625</v>
      </c>
    </row>
    <row r="196" spans="1:6" ht="20.399999999999999">
      <c r="A196" s="264" t="s">
        <v>9</v>
      </c>
      <c r="B196" s="265" t="s">
        <v>603</v>
      </c>
      <c r="C196" s="266" t="s">
        <v>2238</v>
      </c>
      <c r="D196" s="267">
        <v>10</v>
      </c>
      <c r="E196" s="268">
        <v>212.80785000000003</v>
      </c>
      <c r="F196" s="56">
        <f t="shared" si="2"/>
        <v>2128.08</v>
      </c>
    </row>
    <row r="197" spans="1:6" ht="20.399999999999999">
      <c r="A197" s="264" t="s">
        <v>9</v>
      </c>
      <c r="B197" s="265" t="s">
        <v>605</v>
      </c>
      <c r="C197" s="266" t="s">
        <v>2239</v>
      </c>
      <c r="D197" s="267">
        <v>10</v>
      </c>
      <c r="E197" s="268">
        <v>212.80785000000003</v>
      </c>
      <c r="F197" s="56">
        <f t="shared" ref="F197:F207" si="3">ROUND(E197*D197,2)</f>
        <v>2128.08</v>
      </c>
    </row>
    <row r="198" spans="1:6" ht="20.399999999999999">
      <c r="A198" s="264" t="s">
        <v>9</v>
      </c>
      <c r="B198" s="265" t="s">
        <v>607</v>
      </c>
      <c r="C198" s="266" t="s">
        <v>2240</v>
      </c>
      <c r="D198" s="267">
        <v>10</v>
      </c>
      <c r="E198" s="268">
        <v>212.80785000000003</v>
      </c>
      <c r="F198" s="56">
        <f t="shared" si="3"/>
        <v>2128.08</v>
      </c>
    </row>
    <row r="199" spans="1:6" ht="20.399999999999999">
      <c r="A199" s="264" t="s">
        <v>9</v>
      </c>
      <c r="B199" s="265" t="s">
        <v>611</v>
      </c>
      <c r="C199" s="266" t="s">
        <v>2241</v>
      </c>
      <c r="D199" s="267">
        <v>10</v>
      </c>
      <c r="E199" s="268">
        <v>212.80785000000003</v>
      </c>
      <c r="F199" s="56">
        <f t="shared" si="3"/>
        <v>2128.08</v>
      </c>
    </row>
    <row r="200" spans="1:6" ht="20.399999999999999">
      <c r="A200" s="264" t="s">
        <v>9</v>
      </c>
      <c r="B200" s="265" t="s">
        <v>613</v>
      </c>
      <c r="C200" s="266" t="s">
        <v>2242</v>
      </c>
      <c r="D200" s="267">
        <v>10</v>
      </c>
      <c r="E200" s="268">
        <v>212.80785000000003</v>
      </c>
      <c r="F200" s="56">
        <f t="shared" si="3"/>
        <v>2128.08</v>
      </c>
    </row>
    <row r="201" spans="1:6" ht="20.399999999999999">
      <c r="A201" s="264" t="s">
        <v>9</v>
      </c>
      <c r="B201" s="265" t="s">
        <v>609</v>
      </c>
      <c r="C201" s="266" t="s">
        <v>2243</v>
      </c>
      <c r="D201" s="267">
        <v>10</v>
      </c>
      <c r="E201" s="268">
        <v>212.80785000000003</v>
      </c>
      <c r="F201" s="56">
        <f t="shared" si="3"/>
        <v>2128.08</v>
      </c>
    </row>
    <row r="202" spans="1:6" ht="20.399999999999999">
      <c r="A202" s="264" t="s">
        <v>9</v>
      </c>
      <c r="B202" s="265" t="s">
        <v>2244</v>
      </c>
      <c r="C202" s="266" t="s">
        <v>2245</v>
      </c>
      <c r="D202" s="267">
        <v>10</v>
      </c>
      <c r="E202" s="268">
        <v>172.9803</v>
      </c>
      <c r="F202" s="56">
        <f t="shared" si="3"/>
        <v>1729.8</v>
      </c>
    </row>
    <row r="203" spans="1:6" ht="20.399999999999999">
      <c r="A203" s="264" t="s">
        <v>9</v>
      </c>
      <c r="B203" s="265" t="s">
        <v>2246</v>
      </c>
      <c r="C203" s="266" t="s">
        <v>2247</v>
      </c>
      <c r="D203" s="267">
        <v>10</v>
      </c>
      <c r="E203" s="268">
        <v>172.9803</v>
      </c>
      <c r="F203" s="56">
        <f t="shared" si="3"/>
        <v>1729.8</v>
      </c>
    </row>
    <row r="204" spans="1:6" ht="20.399999999999999">
      <c r="A204" s="264" t="s">
        <v>9</v>
      </c>
      <c r="B204" s="265" t="s">
        <v>2248</v>
      </c>
      <c r="C204" s="266" t="s">
        <v>2249</v>
      </c>
      <c r="D204" s="267">
        <v>5</v>
      </c>
      <c r="E204" s="268">
        <v>335.62709999999998</v>
      </c>
      <c r="F204" s="56">
        <f t="shared" si="3"/>
        <v>1678.14</v>
      </c>
    </row>
    <row r="205" spans="1:6" ht="20.399999999999999">
      <c r="A205" s="264" t="s">
        <v>9</v>
      </c>
      <c r="B205" s="265" t="s">
        <v>618</v>
      </c>
      <c r="C205" s="266" t="s">
        <v>2250</v>
      </c>
      <c r="D205" s="267">
        <v>5</v>
      </c>
      <c r="E205" s="268">
        <v>400</v>
      </c>
      <c r="F205" s="56">
        <f t="shared" si="3"/>
        <v>2000</v>
      </c>
    </row>
    <row r="206" spans="1:6" ht="20.399999999999999">
      <c r="A206" s="264" t="s">
        <v>9</v>
      </c>
      <c r="B206" s="265" t="s">
        <v>620</v>
      </c>
      <c r="C206" s="266" t="s">
        <v>2251</v>
      </c>
      <c r="D206" s="267">
        <v>5</v>
      </c>
      <c r="E206" s="268">
        <v>400</v>
      </c>
      <c r="F206" s="56">
        <f t="shared" si="3"/>
        <v>2000</v>
      </c>
    </row>
    <row r="207" spans="1:6" ht="21" thickBot="1">
      <c r="A207" s="273" t="s">
        <v>9</v>
      </c>
      <c r="B207" s="274" t="s">
        <v>622</v>
      </c>
      <c r="C207" s="266" t="s">
        <v>2252</v>
      </c>
      <c r="D207" s="267">
        <v>5</v>
      </c>
      <c r="E207" s="275">
        <v>400</v>
      </c>
      <c r="F207" s="56">
        <f t="shared" si="3"/>
        <v>2000</v>
      </c>
    </row>
    <row r="208" spans="1:6" ht="12" thickBot="1">
      <c r="A208" s="471" t="s">
        <v>91</v>
      </c>
      <c r="B208" s="472"/>
      <c r="C208" s="472"/>
      <c r="D208" s="472"/>
      <c r="E208" s="473"/>
      <c r="F208" s="276">
        <f>SUM(F4:F207)</f>
        <v>560885.25999999989</v>
      </c>
    </row>
    <row r="209" spans="1:6">
      <c r="A209" s="277"/>
      <c r="B209" s="278"/>
      <c r="C209" s="277"/>
      <c r="D209" s="279"/>
      <c r="E209" s="279"/>
      <c r="F209" s="280"/>
    </row>
    <row r="210" spans="1:6">
      <c r="A210" s="277"/>
      <c r="B210" s="277"/>
      <c r="C210" s="277"/>
      <c r="D210" s="277"/>
      <c r="E210" s="14"/>
    </row>
    <row r="211" spans="1:6" ht="11.4">
      <c r="A211" s="283"/>
      <c r="B211" s="283"/>
      <c r="C211" s="283"/>
      <c r="D211" s="283"/>
      <c r="E211" s="283"/>
      <c r="F211" s="283"/>
    </row>
    <row r="212" spans="1:6">
      <c r="A212" s="277"/>
      <c r="B212" s="277"/>
      <c r="C212" s="277"/>
      <c r="D212" s="277"/>
      <c r="E212" s="14"/>
    </row>
  </sheetData>
  <mergeCells count="2">
    <mergeCell ref="A2:F2"/>
    <mergeCell ref="A208:E208"/>
  </mergeCells>
  <pageMargins left="0.70866141732283472" right="0.3" top="0.74803149606299213" bottom="0.74803149606299213" header="0.31496062992125984" footer="0.31496062992125984"/>
  <pageSetup paperSize="9" scale="84" orientation="portrait" r:id="rId1"/>
  <headerFooter>
    <oddFooter>Página &amp;P</oddFooter>
  </headerFooter>
  <rowBreaks count="1" manualBreakCount="1">
    <brk id="155"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88392-BBA6-4C38-BD2B-A255F8A2574A}">
  <dimension ref="A1:J151"/>
  <sheetViews>
    <sheetView showGridLines="0" zoomScale="115" zoomScaleNormal="115" zoomScaleSheetLayoutView="75" workbookViewId="0">
      <pane xSplit="6" ySplit="3" topLeftCell="G4" activePane="bottomRight" state="frozen"/>
      <selection activeCell="B21" sqref="B21"/>
      <selection pane="topRight" activeCell="B21" sqref="B21"/>
      <selection pane="bottomLeft" activeCell="B21" sqref="B21"/>
      <selection pane="bottomRight" activeCell="E158" sqref="E158"/>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7" width="12.5" style="3" customWidth="1"/>
    <col min="8" max="16384" width="11" style="3"/>
  </cols>
  <sheetData>
    <row r="1" spans="1:6" ht="12">
      <c r="A1" s="286"/>
      <c r="B1" s="287"/>
      <c r="C1" s="288"/>
      <c r="D1" s="286"/>
      <c r="E1" s="286"/>
      <c r="F1" s="286"/>
    </row>
    <row r="2" spans="1:6" ht="13.5" customHeight="1" thickBot="1">
      <c r="A2" s="474" t="s">
        <v>1832</v>
      </c>
      <c r="B2" s="474"/>
      <c r="C2" s="474"/>
      <c r="D2" s="474"/>
      <c r="E2" s="474"/>
      <c r="F2" s="474"/>
    </row>
    <row r="3" spans="1:6" s="103" customFormat="1" ht="21" thickBot="1">
      <c r="A3" s="260" t="s">
        <v>90</v>
      </c>
      <c r="B3" s="261" t="s">
        <v>8</v>
      </c>
      <c r="C3" s="262" t="s">
        <v>0</v>
      </c>
      <c r="D3" s="263" t="s">
        <v>130</v>
      </c>
      <c r="E3" s="16" t="s">
        <v>1</v>
      </c>
      <c r="F3" s="4" t="s">
        <v>2</v>
      </c>
    </row>
    <row r="4" spans="1:6" s="5" customFormat="1" ht="22.5" customHeight="1">
      <c r="A4" s="264" t="s">
        <v>9</v>
      </c>
      <c r="B4" s="265" t="s">
        <v>2253</v>
      </c>
      <c r="C4" s="266" t="s">
        <v>624</v>
      </c>
      <c r="D4" s="267">
        <v>2</v>
      </c>
      <c r="E4" s="268">
        <v>361.05</v>
      </c>
      <c r="F4" s="56">
        <f t="shared" ref="F4:F87" si="0">ROUND(E4*D4,2)</f>
        <v>722.1</v>
      </c>
    </row>
    <row r="5" spans="1:6" s="5" customFormat="1" ht="20.399999999999999">
      <c r="A5" s="264" t="s">
        <v>9</v>
      </c>
      <c r="B5" s="265" t="s">
        <v>2254</v>
      </c>
      <c r="C5" s="266" t="s">
        <v>625</v>
      </c>
      <c r="D5" s="267">
        <v>2</v>
      </c>
      <c r="E5" s="268">
        <v>361.05</v>
      </c>
      <c r="F5" s="56">
        <f t="shared" si="0"/>
        <v>722.1</v>
      </c>
    </row>
    <row r="6" spans="1:6" s="5" customFormat="1" ht="20.399999999999999">
      <c r="A6" s="264" t="s">
        <v>9</v>
      </c>
      <c r="B6" s="265" t="s">
        <v>2255</v>
      </c>
      <c r="C6" s="266" t="s">
        <v>626</v>
      </c>
      <c r="D6" s="267">
        <v>2</v>
      </c>
      <c r="E6" s="268">
        <v>361.05</v>
      </c>
      <c r="F6" s="56">
        <f t="shared" si="0"/>
        <v>722.1</v>
      </c>
    </row>
    <row r="7" spans="1:6" s="5" customFormat="1" ht="22.5" customHeight="1">
      <c r="A7" s="264" t="s">
        <v>9</v>
      </c>
      <c r="B7" s="265" t="s">
        <v>2256</v>
      </c>
      <c r="C7" s="266" t="s">
        <v>628</v>
      </c>
      <c r="D7" s="267">
        <v>2</v>
      </c>
      <c r="E7" s="268">
        <v>361.05</v>
      </c>
      <c r="F7" s="56">
        <f t="shared" si="0"/>
        <v>722.1</v>
      </c>
    </row>
    <row r="8" spans="1:6" s="5" customFormat="1" ht="22.5" customHeight="1">
      <c r="A8" s="264" t="s">
        <v>9</v>
      </c>
      <c r="B8" s="265" t="s">
        <v>2257</v>
      </c>
      <c r="C8" s="266" t="s">
        <v>630</v>
      </c>
      <c r="D8" s="267">
        <v>2</v>
      </c>
      <c r="E8" s="268">
        <v>361.05</v>
      </c>
      <c r="F8" s="56">
        <f t="shared" si="0"/>
        <v>722.1</v>
      </c>
    </row>
    <row r="9" spans="1:6" s="5" customFormat="1" ht="22.5" customHeight="1">
      <c r="A9" s="264" t="s">
        <v>9</v>
      </c>
      <c r="B9" s="265" t="s">
        <v>2258</v>
      </c>
      <c r="C9" s="266" t="s">
        <v>632</v>
      </c>
      <c r="D9" s="267">
        <v>2</v>
      </c>
      <c r="E9" s="268">
        <v>361.05</v>
      </c>
      <c r="F9" s="56">
        <f t="shared" si="0"/>
        <v>722.1</v>
      </c>
    </row>
    <row r="10" spans="1:6" s="5" customFormat="1" ht="22.5" customHeight="1">
      <c r="A10" s="264" t="s">
        <v>9</v>
      </c>
      <c r="B10" s="265" t="s">
        <v>2259</v>
      </c>
      <c r="C10" s="266" t="s">
        <v>634</v>
      </c>
      <c r="D10" s="267">
        <v>2</v>
      </c>
      <c r="E10" s="268">
        <v>859.05000000000007</v>
      </c>
      <c r="F10" s="56">
        <f t="shared" si="0"/>
        <v>1718.1</v>
      </c>
    </row>
    <row r="11" spans="1:6" s="5" customFormat="1" ht="22.5" customHeight="1">
      <c r="A11" s="264" t="s">
        <v>9</v>
      </c>
      <c r="B11" s="265" t="s">
        <v>2260</v>
      </c>
      <c r="C11" s="266" t="s">
        <v>636</v>
      </c>
      <c r="D11" s="267">
        <v>2</v>
      </c>
      <c r="E11" s="268">
        <v>485.55000000000007</v>
      </c>
      <c r="F11" s="56">
        <f t="shared" si="0"/>
        <v>971.1</v>
      </c>
    </row>
    <row r="12" spans="1:6" s="5" customFormat="1" ht="22.5" customHeight="1">
      <c r="A12" s="264" t="s">
        <v>9</v>
      </c>
      <c r="B12" s="265" t="s">
        <v>2261</v>
      </c>
      <c r="C12" s="266" t="s">
        <v>637</v>
      </c>
      <c r="D12" s="267">
        <v>2</v>
      </c>
      <c r="E12" s="268">
        <v>485.55000000000007</v>
      </c>
      <c r="F12" s="56">
        <f t="shared" si="0"/>
        <v>971.1</v>
      </c>
    </row>
    <row r="13" spans="1:6" s="5" customFormat="1" ht="22.5" customHeight="1">
      <c r="A13" s="264" t="s">
        <v>9</v>
      </c>
      <c r="B13" s="265" t="s">
        <v>2262</v>
      </c>
      <c r="C13" s="266" t="s">
        <v>638</v>
      </c>
      <c r="D13" s="267">
        <v>2</v>
      </c>
      <c r="E13" s="268">
        <v>485.55000000000007</v>
      </c>
      <c r="F13" s="56">
        <f t="shared" si="0"/>
        <v>971.1</v>
      </c>
    </row>
    <row r="14" spans="1:6" s="5" customFormat="1" ht="22.5" customHeight="1">
      <c r="A14" s="264" t="s">
        <v>9</v>
      </c>
      <c r="B14" s="265" t="s">
        <v>2263</v>
      </c>
      <c r="C14" s="266" t="s">
        <v>639</v>
      </c>
      <c r="D14" s="267">
        <v>2</v>
      </c>
      <c r="E14" s="268">
        <v>485.55000000000007</v>
      </c>
      <c r="F14" s="56">
        <f t="shared" si="0"/>
        <v>971.1</v>
      </c>
    </row>
    <row r="15" spans="1:6" s="5" customFormat="1" ht="22.5" customHeight="1">
      <c r="A15" s="264" t="s">
        <v>9</v>
      </c>
      <c r="B15" s="265" t="s">
        <v>2264</v>
      </c>
      <c r="C15" s="266" t="s">
        <v>640</v>
      </c>
      <c r="D15" s="267">
        <v>5</v>
      </c>
      <c r="E15" s="268">
        <v>713.01150000000007</v>
      </c>
      <c r="F15" s="56">
        <f t="shared" si="0"/>
        <v>3565.06</v>
      </c>
    </row>
    <row r="16" spans="1:6" s="5" customFormat="1" ht="22.5" customHeight="1">
      <c r="A16" s="264" t="s">
        <v>9</v>
      </c>
      <c r="B16" s="265" t="s">
        <v>2265</v>
      </c>
      <c r="C16" s="266" t="s">
        <v>641</v>
      </c>
      <c r="D16" s="267">
        <v>5</v>
      </c>
      <c r="E16" s="268">
        <v>713.01150000000007</v>
      </c>
      <c r="F16" s="56">
        <f t="shared" si="0"/>
        <v>3565.06</v>
      </c>
    </row>
    <row r="17" spans="1:6" s="5" customFormat="1" ht="22.5" customHeight="1">
      <c r="A17" s="264" t="s">
        <v>9</v>
      </c>
      <c r="B17" s="265" t="s">
        <v>2266</v>
      </c>
      <c r="C17" s="266" t="s">
        <v>642</v>
      </c>
      <c r="D17" s="267">
        <v>5</v>
      </c>
      <c r="E17" s="268">
        <v>713.01150000000007</v>
      </c>
      <c r="F17" s="56">
        <f t="shared" si="0"/>
        <v>3565.06</v>
      </c>
    </row>
    <row r="18" spans="1:6" s="5" customFormat="1" ht="22.5" customHeight="1">
      <c r="A18" s="264" t="s">
        <v>9</v>
      </c>
      <c r="B18" s="265" t="s">
        <v>2267</v>
      </c>
      <c r="C18" s="266" t="s">
        <v>643</v>
      </c>
      <c r="D18" s="267">
        <v>5</v>
      </c>
      <c r="E18" s="268">
        <v>713.01150000000007</v>
      </c>
      <c r="F18" s="56">
        <f t="shared" si="0"/>
        <v>3565.06</v>
      </c>
    </row>
    <row r="19" spans="1:6" s="5" customFormat="1" ht="22.5" customHeight="1">
      <c r="A19" s="264" t="s">
        <v>9</v>
      </c>
      <c r="B19" s="265" t="s">
        <v>2268</v>
      </c>
      <c r="C19" s="266" t="s">
        <v>645</v>
      </c>
      <c r="D19" s="267">
        <v>5</v>
      </c>
      <c r="E19" s="268">
        <v>713.01150000000007</v>
      </c>
      <c r="F19" s="56">
        <f t="shared" si="0"/>
        <v>3565.06</v>
      </c>
    </row>
    <row r="20" spans="1:6" s="5" customFormat="1" ht="30.6">
      <c r="A20" s="264" t="s">
        <v>9</v>
      </c>
      <c r="B20" s="265" t="s">
        <v>2269</v>
      </c>
      <c r="C20" s="266" t="s">
        <v>647</v>
      </c>
      <c r="D20" s="267">
        <v>5</v>
      </c>
      <c r="E20" s="268">
        <v>713.01150000000007</v>
      </c>
      <c r="F20" s="56">
        <f t="shared" si="0"/>
        <v>3565.06</v>
      </c>
    </row>
    <row r="21" spans="1:6" s="5" customFormat="1" ht="30.6">
      <c r="A21" s="264" t="s">
        <v>9</v>
      </c>
      <c r="B21" s="265" t="s">
        <v>2270</v>
      </c>
      <c r="C21" s="266" t="s">
        <v>648</v>
      </c>
      <c r="D21" s="267">
        <v>5</v>
      </c>
      <c r="E21" s="268">
        <v>4628.9100000000008</v>
      </c>
      <c r="F21" s="56">
        <f t="shared" si="0"/>
        <v>23144.55</v>
      </c>
    </row>
    <row r="22" spans="1:6" s="5" customFormat="1" ht="30.6">
      <c r="A22" s="264" t="s">
        <v>9</v>
      </c>
      <c r="B22" s="265" t="s">
        <v>2271</v>
      </c>
      <c r="C22" s="266" t="s">
        <v>649</v>
      </c>
      <c r="D22" s="267">
        <v>5</v>
      </c>
      <c r="E22" s="268">
        <v>1230.0600000000002</v>
      </c>
      <c r="F22" s="56">
        <f t="shared" si="0"/>
        <v>6150.3</v>
      </c>
    </row>
    <row r="23" spans="1:6" s="5" customFormat="1" ht="22.5" customHeight="1">
      <c r="A23" s="264" t="s">
        <v>9</v>
      </c>
      <c r="B23" s="265" t="s">
        <v>2272</v>
      </c>
      <c r="C23" s="266" t="s">
        <v>650</v>
      </c>
      <c r="D23" s="267">
        <v>5</v>
      </c>
      <c r="E23" s="268">
        <v>1093.1100000000001</v>
      </c>
      <c r="F23" s="56">
        <f t="shared" si="0"/>
        <v>5465.55</v>
      </c>
    </row>
    <row r="24" spans="1:6" s="5" customFormat="1" ht="22.5" customHeight="1">
      <c r="A24" s="264" t="s">
        <v>9</v>
      </c>
      <c r="B24" s="265" t="s">
        <v>2273</v>
      </c>
      <c r="C24" s="266" t="s">
        <v>652</v>
      </c>
      <c r="D24" s="267">
        <v>5</v>
      </c>
      <c r="E24" s="268">
        <v>1167.8100000000002</v>
      </c>
      <c r="F24" s="56">
        <f t="shared" si="0"/>
        <v>5839.05</v>
      </c>
    </row>
    <row r="25" spans="1:6" s="5" customFormat="1" ht="22.5" customHeight="1">
      <c r="A25" s="264" t="s">
        <v>9</v>
      </c>
      <c r="B25" s="265" t="s">
        <v>2274</v>
      </c>
      <c r="C25" s="266" t="s">
        <v>653</v>
      </c>
      <c r="D25" s="267">
        <v>5</v>
      </c>
      <c r="E25" s="268">
        <v>1055.76</v>
      </c>
      <c r="F25" s="56">
        <f t="shared" si="0"/>
        <v>5278.8</v>
      </c>
    </row>
    <row r="26" spans="1:6" s="5" customFormat="1" ht="22.5" customHeight="1">
      <c r="A26" s="264" t="s">
        <v>9</v>
      </c>
      <c r="B26" s="265" t="s">
        <v>2275</v>
      </c>
      <c r="C26" s="266" t="s">
        <v>655</v>
      </c>
      <c r="D26" s="267">
        <v>1</v>
      </c>
      <c r="E26" s="268">
        <v>3237.0000000000005</v>
      </c>
      <c r="F26" s="56">
        <f t="shared" si="0"/>
        <v>3237</v>
      </c>
    </row>
    <row r="27" spans="1:6" s="5" customFormat="1" ht="22.5" customHeight="1">
      <c r="A27" s="264" t="s">
        <v>9</v>
      </c>
      <c r="B27" s="265" t="s">
        <v>627</v>
      </c>
      <c r="C27" s="266" t="s">
        <v>656</v>
      </c>
      <c r="D27" s="267">
        <v>5</v>
      </c>
      <c r="E27" s="268">
        <v>850</v>
      </c>
      <c r="F27" s="56">
        <f t="shared" si="0"/>
        <v>4250</v>
      </c>
    </row>
    <row r="28" spans="1:6" s="5" customFormat="1" ht="22.5" customHeight="1">
      <c r="A28" s="264" t="s">
        <v>9</v>
      </c>
      <c r="B28" s="265" t="s">
        <v>644</v>
      </c>
      <c r="C28" s="266" t="s">
        <v>657</v>
      </c>
      <c r="D28" s="267">
        <v>1</v>
      </c>
      <c r="E28" s="268">
        <v>161.85000000000002</v>
      </c>
      <c r="F28" s="56">
        <f t="shared" si="0"/>
        <v>161.85</v>
      </c>
    </row>
    <row r="29" spans="1:6" s="5" customFormat="1" ht="22.5" customHeight="1">
      <c r="A29" s="264" t="s">
        <v>9</v>
      </c>
      <c r="B29" s="265" t="s">
        <v>2276</v>
      </c>
      <c r="C29" s="266" t="s">
        <v>658</v>
      </c>
      <c r="D29" s="267">
        <v>1</v>
      </c>
      <c r="E29" s="268">
        <v>161.85000000000002</v>
      </c>
      <c r="F29" s="56">
        <f t="shared" si="0"/>
        <v>161.85</v>
      </c>
    </row>
    <row r="30" spans="1:6" s="5" customFormat="1" ht="22.5" customHeight="1">
      <c r="A30" s="264" t="s">
        <v>9</v>
      </c>
      <c r="B30" s="265" t="s">
        <v>646</v>
      </c>
      <c r="C30" s="266" t="s">
        <v>660</v>
      </c>
      <c r="D30" s="267">
        <v>1</v>
      </c>
      <c r="E30" s="268">
        <v>161.85000000000002</v>
      </c>
      <c r="F30" s="56">
        <f t="shared" si="0"/>
        <v>161.85</v>
      </c>
    </row>
    <row r="31" spans="1:6" s="5" customFormat="1" ht="20.399999999999999">
      <c r="A31" s="264" t="s">
        <v>9</v>
      </c>
      <c r="B31" s="265" t="s">
        <v>646</v>
      </c>
      <c r="C31" s="266" t="s">
        <v>661</v>
      </c>
      <c r="D31" s="267">
        <v>1</v>
      </c>
      <c r="E31" s="268">
        <v>161.85000000000002</v>
      </c>
      <c r="F31" s="56">
        <f t="shared" si="0"/>
        <v>161.85</v>
      </c>
    </row>
    <row r="32" spans="1:6" s="5" customFormat="1" ht="20.399999999999999">
      <c r="A32" s="264" t="s">
        <v>9</v>
      </c>
      <c r="B32" s="265" t="s">
        <v>2277</v>
      </c>
      <c r="C32" s="266" t="s">
        <v>663</v>
      </c>
      <c r="D32" s="267">
        <v>0</v>
      </c>
      <c r="E32" s="268">
        <v>161.85000000000002</v>
      </c>
      <c r="F32" s="56">
        <f t="shared" si="0"/>
        <v>0</v>
      </c>
    </row>
    <row r="33" spans="1:6" s="5" customFormat="1" ht="20.399999999999999">
      <c r="A33" s="264" t="s">
        <v>9</v>
      </c>
      <c r="B33" s="265" t="s">
        <v>2278</v>
      </c>
      <c r="C33" s="266" t="s">
        <v>665</v>
      </c>
      <c r="D33" s="267">
        <v>0</v>
      </c>
      <c r="E33" s="268">
        <v>161.85000000000002</v>
      </c>
      <c r="F33" s="56">
        <f t="shared" si="0"/>
        <v>0</v>
      </c>
    </row>
    <row r="34" spans="1:6" s="5" customFormat="1" ht="20.399999999999999">
      <c r="A34" s="264" t="s">
        <v>9</v>
      </c>
      <c r="B34" s="265" t="s">
        <v>2279</v>
      </c>
      <c r="C34" s="266" t="s">
        <v>667</v>
      </c>
      <c r="D34" s="267">
        <v>0</v>
      </c>
      <c r="E34" s="268">
        <v>161.85000000000002</v>
      </c>
      <c r="F34" s="56">
        <f t="shared" si="0"/>
        <v>0</v>
      </c>
    </row>
    <row r="35" spans="1:6" s="5" customFormat="1" ht="20.399999999999999">
      <c r="A35" s="264" t="s">
        <v>9</v>
      </c>
      <c r="B35" s="265" t="s">
        <v>2280</v>
      </c>
      <c r="C35" s="266" t="s">
        <v>669</v>
      </c>
      <c r="D35" s="267">
        <v>0</v>
      </c>
      <c r="E35" s="268">
        <v>161.85000000000002</v>
      </c>
      <c r="F35" s="56">
        <f t="shared" si="0"/>
        <v>0</v>
      </c>
    </row>
    <row r="36" spans="1:6" s="5" customFormat="1" ht="20.399999999999999">
      <c r="A36" s="264" t="s">
        <v>9</v>
      </c>
      <c r="B36" s="265" t="s">
        <v>2281</v>
      </c>
      <c r="C36" s="266" t="s">
        <v>671</v>
      </c>
      <c r="D36" s="267">
        <v>0</v>
      </c>
      <c r="E36" s="268">
        <v>161.85000000000002</v>
      </c>
      <c r="F36" s="56">
        <f t="shared" si="0"/>
        <v>0</v>
      </c>
    </row>
    <row r="37" spans="1:6" s="5" customFormat="1" ht="20.399999999999999">
      <c r="A37" s="264" t="s">
        <v>9</v>
      </c>
      <c r="B37" s="265" t="s">
        <v>2282</v>
      </c>
      <c r="C37" s="266" t="s">
        <v>673</v>
      </c>
      <c r="D37" s="267">
        <v>0</v>
      </c>
      <c r="E37" s="268">
        <v>161.85000000000002</v>
      </c>
      <c r="F37" s="56">
        <f t="shared" si="0"/>
        <v>0</v>
      </c>
    </row>
    <row r="38" spans="1:6" s="5" customFormat="1" ht="20.399999999999999">
      <c r="A38" s="264" t="s">
        <v>9</v>
      </c>
      <c r="B38" s="265" t="s">
        <v>629</v>
      </c>
      <c r="C38" s="266" t="s">
        <v>675</v>
      </c>
      <c r="D38" s="267">
        <v>0</v>
      </c>
      <c r="E38" s="268">
        <v>161.85000000000002</v>
      </c>
      <c r="F38" s="56">
        <f t="shared" si="0"/>
        <v>0</v>
      </c>
    </row>
    <row r="39" spans="1:6" s="5" customFormat="1" ht="20.399999999999999">
      <c r="A39" s="264" t="s">
        <v>9</v>
      </c>
      <c r="B39" s="265" t="s">
        <v>631</v>
      </c>
      <c r="C39" s="266" t="s">
        <v>677</v>
      </c>
      <c r="D39" s="267">
        <v>0</v>
      </c>
      <c r="E39" s="268">
        <v>161.85000000000002</v>
      </c>
      <c r="F39" s="56">
        <f t="shared" si="0"/>
        <v>0</v>
      </c>
    </row>
    <row r="40" spans="1:6" s="5" customFormat="1" ht="20.399999999999999">
      <c r="A40" s="264" t="s">
        <v>9</v>
      </c>
      <c r="B40" s="265" t="s">
        <v>633</v>
      </c>
      <c r="C40" s="266" t="s">
        <v>679</v>
      </c>
      <c r="D40" s="267">
        <v>0</v>
      </c>
      <c r="E40" s="268">
        <v>161.85000000000002</v>
      </c>
      <c r="F40" s="56">
        <f t="shared" si="0"/>
        <v>0</v>
      </c>
    </row>
    <row r="41" spans="1:6" s="5" customFormat="1" ht="20.399999999999999">
      <c r="A41" s="264" t="s">
        <v>9</v>
      </c>
      <c r="B41" s="265" t="s">
        <v>635</v>
      </c>
      <c r="C41" s="266" t="s">
        <v>681</v>
      </c>
      <c r="D41" s="267">
        <v>0</v>
      </c>
      <c r="E41" s="268">
        <v>161.85000000000002</v>
      </c>
      <c r="F41" s="56">
        <f t="shared" si="0"/>
        <v>0</v>
      </c>
    </row>
    <row r="42" spans="1:6" s="5" customFormat="1" ht="20.399999999999999">
      <c r="A42" s="264" t="s">
        <v>9</v>
      </c>
      <c r="B42" s="265" t="s">
        <v>651</v>
      </c>
      <c r="C42" s="266" t="s">
        <v>682</v>
      </c>
      <c r="D42" s="267">
        <v>1</v>
      </c>
      <c r="E42" s="268">
        <v>161.85000000000002</v>
      </c>
      <c r="F42" s="56">
        <f t="shared" si="0"/>
        <v>161.85</v>
      </c>
    </row>
    <row r="43" spans="1:6" s="5" customFormat="1" ht="20.399999999999999">
      <c r="A43" s="264" t="s">
        <v>9</v>
      </c>
      <c r="B43" s="265" t="s">
        <v>2283</v>
      </c>
      <c r="C43" s="266" t="s">
        <v>684</v>
      </c>
      <c r="D43" s="267">
        <v>1</v>
      </c>
      <c r="E43" s="268">
        <v>161.85000000000002</v>
      </c>
      <c r="F43" s="56">
        <f t="shared" si="0"/>
        <v>161.85</v>
      </c>
    </row>
    <row r="44" spans="1:6" s="5" customFormat="1" ht="30.6">
      <c r="A44" s="264" t="s">
        <v>9</v>
      </c>
      <c r="B44" s="265" t="s">
        <v>2284</v>
      </c>
      <c r="C44" s="266" t="s">
        <v>685</v>
      </c>
      <c r="D44" s="267">
        <v>1</v>
      </c>
      <c r="E44" s="268">
        <v>161.85000000000002</v>
      </c>
      <c r="F44" s="56">
        <f t="shared" si="0"/>
        <v>161.85</v>
      </c>
    </row>
    <row r="45" spans="1:6" s="5" customFormat="1" ht="20.399999999999999">
      <c r="A45" s="264" t="s">
        <v>9</v>
      </c>
      <c r="B45" s="265" t="s">
        <v>654</v>
      </c>
      <c r="C45" s="266" t="s">
        <v>687</v>
      </c>
      <c r="D45" s="267">
        <v>1</v>
      </c>
      <c r="E45" s="268">
        <v>261.45000000000005</v>
      </c>
      <c r="F45" s="56">
        <f t="shared" si="0"/>
        <v>261.45</v>
      </c>
    </row>
    <row r="46" spans="1:6" s="5" customFormat="1" ht="20.399999999999999">
      <c r="A46" s="264" t="s">
        <v>9</v>
      </c>
      <c r="B46" s="265" t="s">
        <v>2285</v>
      </c>
      <c r="C46" s="266" t="s">
        <v>688</v>
      </c>
      <c r="D46" s="267">
        <v>1</v>
      </c>
      <c r="E46" s="268">
        <v>261.45000000000005</v>
      </c>
      <c r="F46" s="56">
        <f t="shared" si="0"/>
        <v>261.45</v>
      </c>
    </row>
    <row r="47" spans="1:6" s="5" customFormat="1" ht="20.399999999999999">
      <c r="A47" s="264" t="s">
        <v>9</v>
      </c>
      <c r="B47" s="265" t="s">
        <v>2286</v>
      </c>
      <c r="C47" s="266" t="s">
        <v>690</v>
      </c>
      <c r="D47" s="267">
        <v>1</v>
      </c>
      <c r="E47" s="268">
        <v>261.45000000000005</v>
      </c>
      <c r="F47" s="56">
        <f t="shared" si="0"/>
        <v>261.45</v>
      </c>
    </row>
    <row r="48" spans="1:6" s="5" customFormat="1" ht="20.399999999999999">
      <c r="A48" s="264" t="s">
        <v>9</v>
      </c>
      <c r="B48" s="265" t="s">
        <v>2286</v>
      </c>
      <c r="C48" s="266" t="s">
        <v>691</v>
      </c>
      <c r="D48" s="267">
        <v>1</v>
      </c>
      <c r="E48" s="268">
        <v>261.45000000000005</v>
      </c>
      <c r="F48" s="56">
        <f t="shared" si="0"/>
        <v>261.45</v>
      </c>
    </row>
    <row r="49" spans="1:6" s="5" customFormat="1" ht="20.399999999999999">
      <c r="A49" s="264" t="s">
        <v>9</v>
      </c>
      <c r="B49" s="265" t="s">
        <v>670</v>
      </c>
      <c r="C49" s="266" t="s">
        <v>692</v>
      </c>
      <c r="D49" s="267">
        <v>1</v>
      </c>
      <c r="E49" s="268">
        <v>261.45000000000005</v>
      </c>
      <c r="F49" s="56">
        <f t="shared" si="0"/>
        <v>261.45</v>
      </c>
    </row>
    <row r="50" spans="1:6" s="5" customFormat="1" ht="22.5" customHeight="1">
      <c r="A50" s="264" t="s">
        <v>9</v>
      </c>
      <c r="B50" s="265" t="s">
        <v>672</v>
      </c>
      <c r="C50" s="266" t="s">
        <v>693</v>
      </c>
      <c r="D50" s="267">
        <v>1</v>
      </c>
      <c r="E50" s="268">
        <v>261.45000000000005</v>
      </c>
      <c r="F50" s="56">
        <f t="shared" si="0"/>
        <v>261.45</v>
      </c>
    </row>
    <row r="51" spans="1:6" s="5" customFormat="1" ht="22.5" customHeight="1">
      <c r="A51" s="264" t="s">
        <v>9</v>
      </c>
      <c r="B51" s="265" t="s">
        <v>674</v>
      </c>
      <c r="C51" s="266" t="s">
        <v>694</v>
      </c>
      <c r="D51" s="267">
        <v>1</v>
      </c>
      <c r="E51" s="268">
        <v>261.45000000000005</v>
      </c>
      <c r="F51" s="56">
        <f t="shared" si="0"/>
        <v>261.45</v>
      </c>
    </row>
    <row r="52" spans="1:6" s="5" customFormat="1" ht="41.25" customHeight="1">
      <c r="A52" s="264" t="s">
        <v>9</v>
      </c>
      <c r="B52" s="265" t="s">
        <v>676</v>
      </c>
      <c r="C52" s="266" t="s">
        <v>695</v>
      </c>
      <c r="D52" s="267">
        <v>1</v>
      </c>
      <c r="E52" s="268">
        <v>261.45000000000005</v>
      </c>
      <c r="F52" s="56">
        <f t="shared" si="0"/>
        <v>261.45</v>
      </c>
    </row>
    <row r="53" spans="1:6" s="5" customFormat="1" ht="22.5" customHeight="1">
      <c r="A53" s="264" t="s">
        <v>9</v>
      </c>
      <c r="B53" s="265" t="s">
        <v>678</v>
      </c>
      <c r="C53" s="266" t="s">
        <v>696</v>
      </c>
      <c r="D53" s="267">
        <v>1</v>
      </c>
      <c r="E53" s="268">
        <v>261.45000000000005</v>
      </c>
      <c r="F53" s="56">
        <f t="shared" si="0"/>
        <v>261.45</v>
      </c>
    </row>
    <row r="54" spans="1:6" s="5" customFormat="1" ht="20.399999999999999">
      <c r="A54" s="264" t="s">
        <v>9</v>
      </c>
      <c r="B54" s="265" t="s">
        <v>680</v>
      </c>
      <c r="C54" s="266" t="s">
        <v>697</v>
      </c>
      <c r="D54" s="267">
        <v>1</v>
      </c>
      <c r="E54" s="268">
        <v>261.45000000000005</v>
      </c>
      <c r="F54" s="56">
        <f t="shared" si="0"/>
        <v>261.45</v>
      </c>
    </row>
    <row r="55" spans="1:6" s="5" customFormat="1" ht="20.399999999999999">
      <c r="A55" s="264" t="s">
        <v>9</v>
      </c>
      <c r="B55" s="265" t="s">
        <v>662</v>
      </c>
      <c r="C55" s="266" t="s">
        <v>698</v>
      </c>
      <c r="D55" s="267">
        <v>1</v>
      </c>
      <c r="E55" s="268">
        <v>261.45000000000005</v>
      </c>
      <c r="F55" s="56">
        <f t="shared" si="0"/>
        <v>261.45</v>
      </c>
    </row>
    <row r="56" spans="1:6" s="5" customFormat="1" ht="22.5" customHeight="1">
      <c r="A56" s="264" t="s">
        <v>9</v>
      </c>
      <c r="B56" s="265" t="s">
        <v>664</v>
      </c>
      <c r="C56" s="266" t="s">
        <v>700</v>
      </c>
      <c r="D56" s="267">
        <v>1</v>
      </c>
      <c r="E56" s="268">
        <v>261.45000000000005</v>
      </c>
      <c r="F56" s="56">
        <f t="shared" si="0"/>
        <v>261.45</v>
      </c>
    </row>
    <row r="57" spans="1:6" s="5" customFormat="1" ht="22.5" customHeight="1">
      <c r="A57" s="264" t="s">
        <v>9</v>
      </c>
      <c r="B57" s="265" t="s">
        <v>666</v>
      </c>
      <c r="C57" s="266" t="s">
        <v>702</v>
      </c>
      <c r="D57" s="267">
        <v>1</v>
      </c>
      <c r="E57" s="268">
        <v>261.45000000000005</v>
      </c>
      <c r="F57" s="56">
        <f t="shared" si="0"/>
        <v>261.45</v>
      </c>
    </row>
    <row r="58" spans="1:6" s="5" customFormat="1" ht="22.5" customHeight="1">
      <c r="A58" s="264" t="s">
        <v>9</v>
      </c>
      <c r="B58" s="265" t="s">
        <v>668</v>
      </c>
      <c r="C58" s="266" t="s">
        <v>704</v>
      </c>
      <c r="D58" s="267">
        <v>1</v>
      </c>
      <c r="E58" s="268">
        <v>261.45000000000005</v>
      </c>
      <c r="F58" s="56">
        <f t="shared" si="0"/>
        <v>261.45</v>
      </c>
    </row>
    <row r="59" spans="1:6" s="5" customFormat="1" ht="20.399999999999999">
      <c r="A59" s="264" t="s">
        <v>9</v>
      </c>
      <c r="B59" s="265" t="s">
        <v>659</v>
      </c>
      <c r="C59" s="266" t="s">
        <v>706</v>
      </c>
      <c r="D59" s="267">
        <v>1</v>
      </c>
      <c r="E59" s="268">
        <v>261.45000000000005</v>
      </c>
      <c r="F59" s="56">
        <f t="shared" si="0"/>
        <v>261.45</v>
      </c>
    </row>
    <row r="60" spans="1:6" s="5" customFormat="1" ht="20.399999999999999">
      <c r="A60" s="264" t="s">
        <v>9</v>
      </c>
      <c r="B60" s="265" t="s">
        <v>2287</v>
      </c>
      <c r="C60" s="266" t="s">
        <v>708</v>
      </c>
      <c r="D60" s="267">
        <v>0</v>
      </c>
      <c r="E60" s="268">
        <v>261.45000000000005</v>
      </c>
      <c r="F60" s="56">
        <f t="shared" si="0"/>
        <v>0</v>
      </c>
    </row>
    <row r="61" spans="1:6" s="5" customFormat="1" ht="30.6">
      <c r="A61" s="264" t="s">
        <v>9</v>
      </c>
      <c r="B61" s="265" t="s">
        <v>2288</v>
      </c>
      <c r="C61" s="266" t="s">
        <v>710</v>
      </c>
      <c r="D61" s="267">
        <v>0</v>
      </c>
      <c r="E61" s="268">
        <v>261.45000000000005</v>
      </c>
      <c r="F61" s="56">
        <f t="shared" si="0"/>
        <v>0</v>
      </c>
    </row>
    <row r="62" spans="1:6" s="5" customFormat="1" ht="20.399999999999999">
      <c r="A62" s="264" t="s">
        <v>9</v>
      </c>
      <c r="B62" s="265" t="s">
        <v>683</v>
      </c>
      <c r="C62" s="266" t="s">
        <v>711</v>
      </c>
      <c r="D62" s="267">
        <v>0</v>
      </c>
      <c r="E62" s="268">
        <v>373.50000000000006</v>
      </c>
      <c r="F62" s="56">
        <f t="shared" si="0"/>
        <v>0</v>
      </c>
    </row>
    <row r="63" spans="1:6" s="5" customFormat="1" ht="20.399999999999999">
      <c r="A63" s="264" t="s">
        <v>9</v>
      </c>
      <c r="B63" s="265" t="s">
        <v>2289</v>
      </c>
      <c r="C63" s="266" t="s">
        <v>713</v>
      </c>
      <c r="D63" s="267">
        <v>0</v>
      </c>
      <c r="E63" s="268">
        <v>373.50000000000006</v>
      </c>
      <c r="F63" s="56">
        <f t="shared" si="0"/>
        <v>0</v>
      </c>
    </row>
    <row r="64" spans="1:6" s="5" customFormat="1" ht="20.399999999999999">
      <c r="A64" s="264" t="s">
        <v>9</v>
      </c>
      <c r="B64" s="265" t="s">
        <v>686</v>
      </c>
      <c r="C64" s="266" t="s">
        <v>715</v>
      </c>
      <c r="D64" s="267">
        <v>0</v>
      </c>
      <c r="E64" s="268">
        <v>373.50000000000006</v>
      </c>
      <c r="F64" s="56">
        <f t="shared" si="0"/>
        <v>0</v>
      </c>
    </row>
    <row r="65" spans="1:6" s="5" customFormat="1" ht="20.399999999999999">
      <c r="A65" s="264" t="s">
        <v>9</v>
      </c>
      <c r="B65" s="265" t="s">
        <v>686</v>
      </c>
      <c r="C65" s="266" t="s">
        <v>717</v>
      </c>
      <c r="D65" s="267">
        <v>0</v>
      </c>
      <c r="E65" s="268">
        <v>373.50000000000006</v>
      </c>
      <c r="F65" s="56">
        <f t="shared" si="0"/>
        <v>0</v>
      </c>
    </row>
    <row r="66" spans="1:6" s="5" customFormat="1" ht="20.399999999999999">
      <c r="A66" s="264" t="s">
        <v>9</v>
      </c>
      <c r="B66" s="265" t="s">
        <v>689</v>
      </c>
      <c r="C66" s="266" t="s">
        <v>719</v>
      </c>
      <c r="D66" s="267">
        <v>0</v>
      </c>
      <c r="E66" s="268">
        <v>373.50000000000006</v>
      </c>
      <c r="F66" s="56">
        <f t="shared" si="0"/>
        <v>0</v>
      </c>
    </row>
    <row r="67" spans="1:6" s="5" customFormat="1" ht="40.5" customHeight="1">
      <c r="A67" s="264" t="s">
        <v>9</v>
      </c>
      <c r="B67" s="265" t="s">
        <v>2290</v>
      </c>
      <c r="C67" s="266" t="s">
        <v>721</v>
      </c>
      <c r="D67" s="267">
        <v>10</v>
      </c>
      <c r="E67" s="268">
        <v>200</v>
      </c>
      <c r="F67" s="56">
        <f t="shared" si="0"/>
        <v>2000</v>
      </c>
    </row>
    <row r="68" spans="1:6" s="5" customFormat="1" ht="34.5" customHeight="1">
      <c r="A68" s="264" t="s">
        <v>9</v>
      </c>
      <c r="B68" s="265" t="s">
        <v>2291</v>
      </c>
      <c r="C68" s="266" t="s">
        <v>723</v>
      </c>
      <c r="D68" s="267">
        <v>2</v>
      </c>
      <c r="E68" s="268">
        <v>260</v>
      </c>
      <c r="F68" s="56">
        <f t="shared" si="0"/>
        <v>520</v>
      </c>
    </row>
    <row r="69" spans="1:6" s="5" customFormat="1" ht="33.75" customHeight="1">
      <c r="A69" s="264" t="s">
        <v>9</v>
      </c>
      <c r="B69" s="265" t="s">
        <v>2292</v>
      </c>
      <c r="C69" s="266" t="s">
        <v>725</v>
      </c>
      <c r="D69" s="267">
        <v>5</v>
      </c>
      <c r="E69" s="268">
        <v>150</v>
      </c>
      <c r="F69" s="56">
        <f t="shared" si="0"/>
        <v>750</v>
      </c>
    </row>
    <row r="70" spans="1:6" s="5" customFormat="1" ht="20.399999999999999">
      <c r="A70" s="264" t="s">
        <v>9</v>
      </c>
      <c r="B70" s="265" t="s">
        <v>2293</v>
      </c>
      <c r="C70" s="266" t="s">
        <v>727</v>
      </c>
      <c r="D70" s="267">
        <v>5</v>
      </c>
      <c r="E70" s="268">
        <v>150</v>
      </c>
      <c r="F70" s="56">
        <f t="shared" si="0"/>
        <v>750</v>
      </c>
    </row>
    <row r="71" spans="1:6" s="5" customFormat="1" ht="33.75" customHeight="1">
      <c r="A71" s="264" t="s">
        <v>9</v>
      </c>
      <c r="B71" s="265" t="s">
        <v>2294</v>
      </c>
      <c r="C71" s="266" t="s">
        <v>729</v>
      </c>
      <c r="D71" s="267">
        <v>5</v>
      </c>
      <c r="E71" s="268">
        <v>150</v>
      </c>
      <c r="F71" s="56">
        <f t="shared" si="0"/>
        <v>750</v>
      </c>
    </row>
    <row r="72" spans="1:6" s="5" customFormat="1" ht="20.399999999999999">
      <c r="A72" s="264" t="s">
        <v>9</v>
      </c>
      <c r="B72" s="265" t="s">
        <v>2295</v>
      </c>
      <c r="C72" s="266" t="s">
        <v>731</v>
      </c>
      <c r="D72" s="267">
        <v>1</v>
      </c>
      <c r="E72" s="268">
        <v>311.25</v>
      </c>
      <c r="F72" s="56">
        <f t="shared" si="0"/>
        <v>311.25</v>
      </c>
    </row>
    <row r="73" spans="1:6" s="5" customFormat="1" ht="20.399999999999999">
      <c r="A73" s="264" t="s">
        <v>9</v>
      </c>
      <c r="B73" s="265" t="s">
        <v>2296</v>
      </c>
      <c r="C73" s="266" t="s">
        <v>733</v>
      </c>
      <c r="D73" s="267">
        <v>1</v>
      </c>
      <c r="E73" s="268">
        <v>311.25</v>
      </c>
      <c r="F73" s="56">
        <f t="shared" si="0"/>
        <v>311.25</v>
      </c>
    </row>
    <row r="74" spans="1:6" s="5" customFormat="1" ht="20.399999999999999">
      <c r="A74" s="264" t="s">
        <v>9</v>
      </c>
      <c r="B74" s="265" t="s">
        <v>2297</v>
      </c>
      <c r="C74" s="266" t="s">
        <v>735</v>
      </c>
      <c r="D74" s="267">
        <v>1</v>
      </c>
      <c r="E74" s="268">
        <v>311.25</v>
      </c>
      <c r="F74" s="56">
        <f t="shared" si="0"/>
        <v>311.25</v>
      </c>
    </row>
    <row r="75" spans="1:6" s="5" customFormat="1" ht="20.399999999999999">
      <c r="A75" s="264" t="s">
        <v>9</v>
      </c>
      <c r="B75" s="265" t="s">
        <v>2298</v>
      </c>
      <c r="C75" s="266" t="s">
        <v>737</v>
      </c>
      <c r="D75" s="267">
        <v>5</v>
      </c>
      <c r="E75" s="268">
        <v>150</v>
      </c>
      <c r="F75" s="56">
        <f t="shared" si="0"/>
        <v>750</v>
      </c>
    </row>
    <row r="76" spans="1:6" s="5" customFormat="1" ht="20.399999999999999">
      <c r="A76" s="264" t="s">
        <v>9</v>
      </c>
      <c r="B76" s="265" t="s">
        <v>699</v>
      </c>
      <c r="C76" s="266" t="s">
        <v>738</v>
      </c>
      <c r="D76" s="267">
        <v>5</v>
      </c>
      <c r="E76" s="268">
        <v>282</v>
      </c>
      <c r="F76" s="56">
        <f t="shared" si="0"/>
        <v>1410</v>
      </c>
    </row>
    <row r="77" spans="1:6" s="5" customFormat="1" ht="20.399999999999999">
      <c r="A77" s="264" t="s">
        <v>9</v>
      </c>
      <c r="B77" s="265" t="s">
        <v>701</v>
      </c>
      <c r="C77" s="266" t="s">
        <v>739</v>
      </c>
      <c r="D77" s="267">
        <v>5</v>
      </c>
      <c r="E77" s="268">
        <v>282</v>
      </c>
      <c r="F77" s="56">
        <f t="shared" si="0"/>
        <v>1410</v>
      </c>
    </row>
    <row r="78" spans="1:6" s="5" customFormat="1" ht="20.399999999999999">
      <c r="A78" s="264" t="s">
        <v>9</v>
      </c>
      <c r="B78" s="265" t="s">
        <v>703</v>
      </c>
      <c r="C78" s="266" t="s">
        <v>740</v>
      </c>
      <c r="D78" s="267">
        <v>5</v>
      </c>
      <c r="E78" s="268">
        <v>282</v>
      </c>
      <c r="F78" s="56">
        <f t="shared" si="0"/>
        <v>1410</v>
      </c>
    </row>
    <row r="79" spans="1:6" s="5" customFormat="1" ht="20.399999999999999">
      <c r="A79" s="264" t="s">
        <v>9</v>
      </c>
      <c r="B79" s="265" t="s">
        <v>705</v>
      </c>
      <c r="C79" s="266" t="s">
        <v>742</v>
      </c>
      <c r="D79" s="267">
        <v>5</v>
      </c>
      <c r="E79" s="268">
        <v>282</v>
      </c>
      <c r="F79" s="56">
        <f t="shared" si="0"/>
        <v>1410</v>
      </c>
    </row>
    <row r="80" spans="1:6" s="5" customFormat="1" ht="20.399999999999999">
      <c r="A80" s="264" t="s">
        <v>9</v>
      </c>
      <c r="B80" s="265" t="s">
        <v>707</v>
      </c>
      <c r="C80" s="266" t="s">
        <v>743</v>
      </c>
      <c r="D80" s="267">
        <v>5</v>
      </c>
      <c r="E80" s="268">
        <v>282</v>
      </c>
      <c r="F80" s="56">
        <f t="shared" si="0"/>
        <v>1410</v>
      </c>
    </row>
    <row r="81" spans="1:10" s="5" customFormat="1" ht="20.399999999999999">
      <c r="A81" s="264" t="s">
        <v>9</v>
      </c>
      <c r="B81" s="265" t="s">
        <v>709</v>
      </c>
      <c r="C81" s="266" t="s">
        <v>745</v>
      </c>
      <c r="D81" s="267">
        <v>5</v>
      </c>
      <c r="E81" s="268">
        <v>282</v>
      </c>
      <c r="F81" s="56">
        <f t="shared" si="0"/>
        <v>1410</v>
      </c>
    </row>
    <row r="82" spans="1:10" s="5" customFormat="1" ht="20.399999999999999">
      <c r="A82" s="264" t="s">
        <v>9</v>
      </c>
      <c r="B82" s="265" t="s">
        <v>2299</v>
      </c>
      <c r="C82" s="266" t="s">
        <v>746</v>
      </c>
      <c r="D82" s="267">
        <v>5</v>
      </c>
      <c r="E82" s="268">
        <v>150</v>
      </c>
      <c r="F82" s="56">
        <f t="shared" si="0"/>
        <v>750</v>
      </c>
      <c r="G82" s="106"/>
      <c r="H82" s="106"/>
      <c r="I82" s="106"/>
      <c r="J82" s="106"/>
    </row>
    <row r="83" spans="1:10" s="5" customFormat="1" ht="20.399999999999999">
      <c r="A83" s="264" t="s">
        <v>9</v>
      </c>
      <c r="B83" s="265" t="s">
        <v>712</v>
      </c>
      <c r="C83" s="266" t="s">
        <v>747</v>
      </c>
      <c r="D83" s="267">
        <v>5</v>
      </c>
      <c r="E83" s="268">
        <v>150</v>
      </c>
      <c r="F83" s="56">
        <f t="shared" si="0"/>
        <v>750</v>
      </c>
      <c r="G83" s="106"/>
      <c r="H83" s="106"/>
      <c r="I83" s="106"/>
      <c r="J83" s="106"/>
    </row>
    <row r="84" spans="1:10" ht="18" customHeight="1">
      <c r="A84" s="264" t="s">
        <v>9</v>
      </c>
      <c r="B84" s="265" t="s">
        <v>714</v>
      </c>
      <c r="C84" s="266" t="s">
        <v>2403</v>
      </c>
      <c r="D84" s="267">
        <v>5</v>
      </c>
      <c r="E84" s="268">
        <v>150</v>
      </c>
      <c r="F84" s="56">
        <f t="shared" si="0"/>
        <v>750</v>
      </c>
    </row>
    <row r="85" spans="1:10" ht="12.75" customHeight="1">
      <c r="A85" s="264" t="s">
        <v>9</v>
      </c>
      <c r="B85" s="265" t="s">
        <v>716</v>
      </c>
      <c r="C85" s="266" t="s">
        <v>2300</v>
      </c>
      <c r="D85" s="267">
        <v>5</v>
      </c>
      <c r="E85" s="268">
        <v>150</v>
      </c>
      <c r="F85" s="56">
        <f t="shared" si="0"/>
        <v>750</v>
      </c>
    </row>
    <row r="86" spans="1:10" ht="20.399999999999999">
      <c r="A86" s="264" t="s">
        <v>9</v>
      </c>
      <c r="B86" s="265" t="s">
        <v>718</v>
      </c>
      <c r="C86" s="266" t="s">
        <v>2301</v>
      </c>
      <c r="D86" s="267">
        <v>5</v>
      </c>
      <c r="E86" s="268">
        <v>150</v>
      </c>
      <c r="F86" s="56">
        <f t="shared" si="0"/>
        <v>750</v>
      </c>
    </row>
    <row r="87" spans="1:10" ht="20.399999999999999">
      <c r="A87" s="264" t="s">
        <v>9</v>
      </c>
      <c r="B87" s="265" t="s">
        <v>720</v>
      </c>
      <c r="C87" s="266" t="s">
        <v>2302</v>
      </c>
      <c r="D87" s="267">
        <v>5</v>
      </c>
      <c r="E87" s="268">
        <v>150</v>
      </c>
      <c r="F87" s="56">
        <f t="shared" si="0"/>
        <v>750</v>
      </c>
    </row>
    <row r="88" spans="1:10" ht="20.399999999999999">
      <c r="A88" s="264" t="s">
        <v>9</v>
      </c>
      <c r="B88" s="265" t="s">
        <v>722</v>
      </c>
      <c r="C88" s="266" t="s">
        <v>2303</v>
      </c>
      <c r="D88" s="267">
        <v>5</v>
      </c>
      <c r="E88" s="268">
        <v>150</v>
      </c>
      <c r="F88" s="56">
        <f t="shared" ref="F88:F142" si="1">ROUND(E88*D88,2)</f>
        <v>750</v>
      </c>
    </row>
    <row r="89" spans="1:10" ht="20.399999999999999">
      <c r="A89" s="264" t="s">
        <v>9</v>
      </c>
      <c r="B89" s="265" t="s">
        <v>724</v>
      </c>
      <c r="C89" s="266" t="s">
        <v>2304</v>
      </c>
      <c r="D89" s="267">
        <v>5</v>
      </c>
      <c r="E89" s="268">
        <v>150</v>
      </c>
      <c r="F89" s="56">
        <f t="shared" si="1"/>
        <v>750</v>
      </c>
    </row>
    <row r="90" spans="1:10" ht="20.399999999999999">
      <c r="A90" s="264" t="s">
        <v>9</v>
      </c>
      <c r="B90" s="265" t="s">
        <v>2305</v>
      </c>
      <c r="C90" s="266" t="s">
        <v>2306</v>
      </c>
      <c r="D90" s="267">
        <v>5</v>
      </c>
      <c r="E90" s="268">
        <v>150</v>
      </c>
      <c r="F90" s="56">
        <f t="shared" si="1"/>
        <v>750</v>
      </c>
    </row>
    <row r="91" spans="1:10" ht="20.399999999999999">
      <c r="A91" s="264" t="s">
        <v>9</v>
      </c>
      <c r="B91" s="265" t="s">
        <v>2307</v>
      </c>
      <c r="C91" s="266" t="s">
        <v>2308</v>
      </c>
      <c r="D91" s="267">
        <v>5</v>
      </c>
      <c r="E91" s="268">
        <v>150</v>
      </c>
      <c r="F91" s="56">
        <f t="shared" si="1"/>
        <v>750</v>
      </c>
    </row>
    <row r="92" spans="1:10" ht="12.75" customHeight="1">
      <c r="A92" s="264" t="s">
        <v>9</v>
      </c>
      <c r="B92" s="265" t="s">
        <v>726</v>
      </c>
      <c r="C92" s="266" t="s">
        <v>2309</v>
      </c>
      <c r="D92" s="267">
        <v>3</v>
      </c>
      <c r="E92" s="268">
        <v>1627</v>
      </c>
      <c r="F92" s="56">
        <f t="shared" si="1"/>
        <v>4881</v>
      </c>
    </row>
    <row r="93" spans="1:10" ht="20.399999999999999">
      <c r="A93" s="264" t="s">
        <v>9</v>
      </c>
      <c r="B93" s="284" t="s">
        <v>728</v>
      </c>
      <c r="C93" s="266" t="s">
        <v>2310</v>
      </c>
      <c r="D93" s="285">
        <f>151*5</f>
        <v>755</v>
      </c>
      <c r="E93" s="268">
        <v>20</v>
      </c>
      <c r="F93" s="56">
        <f t="shared" si="1"/>
        <v>15100</v>
      </c>
    </row>
    <row r="94" spans="1:10" ht="20.399999999999999">
      <c r="A94" s="264" t="s">
        <v>9</v>
      </c>
      <c r="B94" s="265" t="s">
        <v>730</v>
      </c>
      <c r="C94" s="266" t="s">
        <v>2311</v>
      </c>
      <c r="D94" s="267">
        <v>5</v>
      </c>
      <c r="E94" s="268">
        <v>30</v>
      </c>
      <c r="F94" s="56">
        <f t="shared" si="1"/>
        <v>150</v>
      </c>
    </row>
    <row r="95" spans="1:10" ht="20.399999999999999">
      <c r="A95" s="264" t="s">
        <v>9</v>
      </c>
      <c r="B95" s="265" t="s">
        <v>732</v>
      </c>
      <c r="C95" s="266" t="s">
        <v>2312</v>
      </c>
      <c r="D95" s="267">
        <v>5</v>
      </c>
      <c r="E95" s="268">
        <v>30</v>
      </c>
      <c r="F95" s="56">
        <f t="shared" si="1"/>
        <v>150</v>
      </c>
    </row>
    <row r="96" spans="1:10" ht="20.399999999999999">
      <c r="A96" s="264" t="s">
        <v>9</v>
      </c>
      <c r="B96" s="290" t="s">
        <v>734</v>
      </c>
      <c r="C96" s="266" t="s">
        <v>2313</v>
      </c>
      <c r="D96" s="267">
        <v>5</v>
      </c>
      <c r="E96" s="268">
        <v>185</v>
      </c>
      <c r="F96" s="56">
        <f t="shared" si="1"/>
        <v>925</v>
      </c>
    </row>
    <row r="97" spans="1:6" ht="20.399999999999999">
      <c r="A97" s="264" t="s">
        <v>9</v>
      </c>
      <c r="B97" s="265" t="s">
        <v>736</v>
      </c>
      <c r="C97" s="266" t="s">
        <v>2314</v>
      </c>
      <c r="D97" s="267">
        <v>5</v>
      </c>
      <c r="E97" s="268">
        <v>185</v>
      </c>
      <c r="F97" s="56">
        <f t="shared" si="1"/>
        <v>925</v>
      </c>
    </row>
    <row r="98" spans="1:6" ht="20.399999999999999">
      <c r="A98" s="264" t="s">
        <v>9</v>
      </c>
      <c r="B98" s="265" t="s">
        <v>2315</v>
      </c>
      <c r="C98" s="266" t="s">
        <v>2316</v>
      </c>
      <c r="D98" s="267">
        <v>5</v>
      </c>
      <c r="E98" s="268">
        <v>185</v>
      </c>
      <c r="F98" s="56">
        <f t="shared" si="1"/>
        <v>925</v>
      </c>
    </row>
    <row r="99" spans="1:6" ht="20.399999999999999">
      <c r="A99" s="264" t="s">
        <v>9</v>
      </c>
      <c r="B99" s="265" t="s">
        <v>2317</v>
      </c>
      <c r="C99" s="266" t="s">
        <v>2318</v>
      </c>
      <c r="D99" s="267">
        <v>5</v>
      </c>
      <c r="E99" s="268">
        <v>185</v>
      </c>
      <c r="F99" s="56">
        <f t="shared" si="1"/>
        <v>925</v>
      </c>
    </row>
    <row r="100" spans="1:6" ht="20.399999999999999">
      <c r="A100" s="264" t="s">
        <v>9</v>
      </c>
      <c r="B100" s="265" t="s">
        <v>2319</v>
      </c>
      <c r="C100" s="266" t="s">
        <v>2320</v>
      </c>
      <c r="D100" s="267">
        <v>1</v>
      </c>
      <c r="E100" s="268">
        <v>1058.25</v>
      </c>
      <c r="F100" s="56">
        <f t="shared" si="1"/>
        <v>1058.25</v>
      </c>
    </row>
    <row r="101" spans="1:6" ht="20.399999999999999">
      <c r="A101" s="264" t="s">
        <v>9</v>
      </c>
      <c r="B101" s="265" t="s">
        <v>2321</v>
      </c>
      <c r="C101" s="266" t="s">
        <v>2322</v>
      </c>
      <c r="D101" s="267">
        <v>1</v>
      </c>
      <c r="E101" s="268">
        <v>398.40000000000003</v>
      </c>
      <c r="F101" s="56">
        <f t="shared" si="1"/>
        <v>398.4</v>
      </c>
    </row>
    <row r="102" spans="1:6" ht="20.399999999999999">
      <c r="A102" s="264" t="s">
        <v>9</v>
      </c>
      <c r="B102" s="265" t="s">
        <v>2323</v>
      </c>
      <c r="C102" s="266" t="s">
        <v>2324</v>
      </c>
      <c r="D102" s="267">
        <v>1</v>
      </c>
      <c r="E102" s="268">
        <v>398.40000000000003</v>
      </c>
      <c r="F102" s="56">
        <f t="shared" si="1"/>
        <v>398.4</v>
      </c>
    </row>
    <row r="103" spans="1:6" ht="61.2">
      <c r="A103" s="264" t="s">
        <v>9</v>
      </c>
      <c r="B103" s="265" t="s">
        <v>2325</v>
      </c>
      <c r="C103" s="266" t="s">
        <v>2326</v>
      </c>
      <c r="D103" s="267">
        <v>5</v>
      </c>
      <c r="E103" s="268">
        <v>700</v>
      </c>
      <c r="F103" s="56">
        <f t="shared" si="1"/>
        <v>3500</v>
      </c>
    </row>
    <row r="104" spans="1:6" ht="20.399999999999999">
      <c r="A104" s="264" t="s">
        <v>9</v>
      </c>
      <c r="B104" s="265" t="s">
        <v>741</v>
      </c>
      <c r="C104" s="266" t="s">
        <v>2327</v>
      </c>
      <c r="D104" s="267">
        <v>1</v>
      </c>
      <c r="E104" s="268">
        <v>1308.2335500000002</v>
      </c>
      <c r="F104" s="56">
        <f t="shared" si="1"/>
        <v>1308.23</v>
      </c>
    </row>
    <row r="105" spans="1:6" ht="20.399999999999999">
      <c r="A105" s="264" t="s">
        <v>9</v>
      </c>
      <c r="B105" s="265" t="s">
        <v>2328</v>
      </c>
      <c r="C105" s="266" t="s">
        <v>2329</v>
      </c>
      <c r="D105" s="267">
        <v>1</v>
      </c>
      <c r="E105" s="268">
        <v>465.84999999999997</v>
      </c>
      <c r="F105" s="56">
        <f t="shared" si="1"/>
        <v>465.85</v>
      </c>
    </row>
    <row r="106" spans="1:6" ht="20.399999999999999">
      <c r="A106" s="264" t="s">
        <v>9</v>
      </c>
      <c r="B106" s="265" t="s">
        <v>2330</v>
      </c>
      <c r="C106" s="266" t="s">
        <v>2331</v>
      </c>
      <c r="D106" s="267">
        <v>4</v>
      </c>
      <c r="E106" s="268">
        <v>279.51</v>
      </c>
      <c r="F106" s="56">
        <f t="shared" si="1"/>
        <v>1118.04</v>
      </c>
    </row>
    <row r="107" spans="1:6" ht="30.6">
      <c r="A107" s="264" t="s">
        <v>9</v>
      </c>
      <c r="B107" s="270" t="s">
        <v>2332</v>
      </c>
      <c r="C107" s="266" t="s">
        <v>2333</v>
      </c>
      <c r="D107" s="267">
        <v>5</v>
      </c>
      <c r="E107" s="268">
        <v>465.84999999999997</v>
      </c>
      <c r="F107" s="56">
        <f t="shared" si="1"/>
        <v>2329.25</v>
      </c>
    </row>
    <row r="108" spans="1:6" ht="30.6">
      <c r="A108" s="264" t="s">
        <v>9</v>
      </c>
      <c r="B108" s="270" t="s">
        <v>2334</v>
      </c>
      <c r="C108" s="266" t="s">
        <v>2335</v>
      </c>
      <c r="D108" s="267">
        <v>5</v>
      </c>
      <c r="E108" s="268">
        <v>465.84999999999997</v>
      </c>
      <c r="F108" s="56">
        <f t="shared" si="1"/>
        <v>2329.25</v>
      </c>
    </row>
    <row r="109" spans="1:6" ht="30.6">
      <c r="A109" s="264" t="s">
        <v>9</v>
      </c>
      <c r="B109" s="265" t="s">
        <v>2336</v>
      </c>
      <c r="C109" s="266" t="s">
        <v>2337</v>
      </c>
      <c r="D109" s="267">
        <v>20</v>
      </c>
      <c r="E109" s="268">
        <v>457.38</v>
      </c>
      <c r="F109" s="56">
        <f t="shared" si="1"/>
        <v>9147.6</v>
      </c>
    </row>
    <row r="110" spans="1:6" ht="30.6">
      <c r="A110" s="264" t="s">
        <v>9</v>
      </c>
      <c r="B110" s="265" t="s">
        <v>2338</v>
      </c>
      <c r="C110" s="266" t="s">
        <v>2339</v>
      </c>
      <c r="D110" s="267">
        <v>20</v>
      </c>
      <c r="E110" s="268">
        <v>130.68</v>
      </c>
      <c r="F110" s="56">
        <f t="shared" si="1"/>
        <v>2613.6</v>
      </c>
    </row>
    <row r="111" spans="1:6" ht="20.399999999999999">
      <c r="A111" s="264" t="s">
        <v>9</v>
      </c>
      <c r="B111" s="265" t="s">
        <v>2340</v>
      </c>
      <c r="C111" s="266" t="s">
        <v>2341</v>
      </c>
      <c r="D111" s="267">
        <v>5</v>
      </c>
      <c r="E111" s="268">
        <v>453.75</v>
      </c>
      <c r="F111" s="56">
        <f t="shared" si="1"/>
        <v>2268.75</v>
      </c>
    </row>
    <row r="112" spans="1:6" ht="30.6">
      <c r="A112" s="264" t="s">
        <v>9</v>
      </c>
      <c r="B112" s="265" t="s">
        <v>744</v>
      </c>
      <c r="C112" s="266" t="s">
        <v>2342</v>
      </c>
      <c r="D112" s="267">
        <v>5</v>
      </c>
      <c r="E112" s="268">
        <v>3800</v>
      </c>
      <c r="F112" s="56">
        <f t="shared" si="1"/>
        <v>19000</v>
      </c>
    </row>
    <row r="113" spans="1:6" ht="30.6">
      <c r="A113" s="273" t="s">
        <v>9</v>
      </c>
      <c r="B113" s="274" t="s">
        <v>2343</v>
      </c>
      <c r="C113" s="266" t="s">
        <v>2344</v>
      </c>
      <c r="D113" s="267">
        <v>1</v>
      </c>
      <c r="E113" s="275">
        <v>940</v>
      </c>
      <c r="F113" s="56">
        <f t="shared" si="1"/>
        <v>940</v>
      </c>
    </row>
    <row r="114" spans="1:6" ht="20.399999999999999">
      <c r="A114" s="264" t="s">
        <v>9</v>
      </c>
      <c r="B114" s="265" t="s">
        <v>2345</v>
      </c>
      <c r="C114" s="266" t="s">
        <v>2346</v>
      </c>
      <c r="D114" s="267">
        <v>1</v>
      </c>
      <c r="E114" s="268">
        <v>940</v>
      </c>
      <c r="F114" s="56">
        <f t="shared" si="1"/>
        <v>940</v>
      </c>
    </row>
    <row r="115" spans="1:6" ht="30.6">
      <c r="A115" s="264" t="s">
        <v>9</v>
      </c>
      <c r="B115" s="265" t="s">
        <v>2347</v>
      </c>
      <c r="C115" s="266" t="s">
        <v>2348</v>
      </c>
      <c r="D115" s="267">
        <v>10</v>
      </c>
      <c r="E115" s="268">
        <v>600</v>
      </c>
      <c r="F115" s="56">
        <f t="shared" si="1"/>
        <v>6000</v>
      </c>
    </row>
    <row r="116" spans="1:6" ht="30.6">
      <c r="A116" s="264" t="s">
        <v>9</v>
      </c>
      <c r="B116" s="265" t="s">
        <v>2349</v>
      </c>
      <c r="C116" s="266" t="s">
        <v>2350</v>
      </c>
      <c r="D116" s="267">
        <v>5</v>
      </c>
      <c r="E116" s="268">
        <v>930</v>
      </c>
      <c r="F116" s="56">
        <f t="shared" si="1"/>
        <v>4650</v>
      </c>
    </row>
    <row r="117" spans="1:6" ht="20.399999999999999">
      <c r="A117" s="264" t="s">
        <v>9</v>
      </c>
      <c r="B117" s="265" t="s">
        <v>2351</v>
      </c>
      <c r="C117" s="266" t="s">
        <v>2352</v>
      </c>
      <c r="D117" s="267">
        <v>5</v>
      </c>
      <c r="E117" s="268">
        <v>1000</v>
      </c>
      <c r="F117" s="56">
        <f t="shared" si="1"/>
        <v>5000</v>
      </c>
    </row>
    <row r="118" spans="1:6" ht="40.799999999999997">
      <c r="A118" s="264" t="s">
        <v>9</v>
      </c>
      <c r="B118" s="265" t="s">
        <v>2353</v>
      </c>
      <c r="C118" s="266" t="s">
        <v>2354</v>
      </c>
      <c r="D118" s="267">
        <v>10</v>
      </c>
      <c r="E118" s="268">
        <v>90</v>
      </c>
      <c r="F118" s="56">
        <f t="shared" si="1"/>
        <v>900</v>
      </c>
    </row>
    <row r="119" spans="1:6" ht="40.799999999999997">
      <c r="A119" s="264" t="s">
        <v>9</v>
      </c>
      <c r="B119" s="265" t="s">
        <v>2355</v>
      </c>
      <c r="C119" s="266" t="s">
        <v>2356</v>
      </c>
      <c r="D119" s="267">
        <v>10</v>
      </c>
      <c r="E119" s="268">
        <v>90</v>
      </c>
      <c r="F119" s="56">
        <f t="shared" si="1"/>
        <v>900</v>
      </c>
    </row>
    <row r="120" spans="1:6" ht="40.799999999999997">
      <c r="A120" s="264" t="s">
        <v>9</v>
      </c>
      <c r="B120" s="265" t="s">
        <v>2357</v>
      </c>
      <c r="C120" s="266" t="s">
        <v>2358</v>
      </c>
      <c r="D120" s="267">
        <v>10</v>
      </c>
      <c r="E120" s="268">
        <v>90</v>
      </c>
      <c r="F120" s="56">
        <f t="shared" si="1"/>
        <v>900</v>
      </c>
    </row>
    <row r="121" spans="1:6" ht="51">
      <c r="A121" s="264" t="s">
        <v>9</v>
      </c>
      <c r="B121" s="265" t="s">
        <v>2359</v>
      </c>
      <c r="C121" s="266" t="s">
        <v>2360</v>
      </c>
      <c r="D121" s="267">
        <v>10</v>
      </c>
      <c r="E121" s="268">
        <v>90</v>
      </c>
      <c r="F121" s="56">
        <f t="shared" si="1"/>
        <v>900</v>
      </c>
    </row>
    <row r="122" spans="1:6" ht="40.799999999999997">
      <c r="A122" s="264" t="s">
        <v>9</v>
      </c>
      <c r="B122" s="265" t="s">
        <v>2361</v>
      </c>
      <c r="C122" s="266" t="s">
        <v>2362</v>
      </c>
      <c r="D122" s="267">
        <v>10</v>
      </c>
      <c r="E122" s="268">
        <v>90</v>
      </c>
      <c r="F122" s="56">
        <f t="shared" si="1"/>
        <v>900</v>
      </c>
    </row>
    <row r="123" spans="1:6" ht="40.799999999999997">
      <c r="A123" s="264" t="s">
        <v>9</v>
      </c>
      <c r="B123" s="265" t="s">
        <v>2363</v>
      </c>
      <c r="C123" s="266" t="s">
        <v>2364</v>
      </c>
      <c r="D123" s="267">
        <v>10</v>
      </c>
      <c r="E123" s="268">
        <v>90</v>
      </c>
      <c r="F123" s="56">
        <f t="shared" si="1"/>
        <v>900</v>
      </c>
    </row>
    <row r="124" spans="1:6" ht="40.799999999999997">
      <c r="A124" s="264" t="s">
        <v>9</v>
      </c>
      <c r="B124" s="265" t="s">
        <v>2365</v>
      </c>
      <c r="C124" s="266" t="s">
        <v>2366</v>
      </c>
      <c r="D124" s="267">
        <v>10</v>
      </c>
      <c r="E124" s="268">
        <v>90</v>
      </c>
      <c r="F124" s="56">
        <f t="shared" si="1"/>
        <v>900</v>
      </c>
    </row>
    <row r="125" spans="1:6" ht="40.799999999999997">
      <c r="A125" s="264" t="s">
        <v>9</v>
      </c>
      <c r="B125" s="265" t="s">
        <v>2367</v>
      </c>
      <c r="C125" s="266" t="s">
        <v>2368</v>
      </c>
      <c r="D125" s="267">
        <v>10</v>
      </c>
      <c r="E125" s="268">
        <v>90</v>
      </c>
      <c r="F125" s="56">
        <f t="shared" si="1"/>
        <v>900</v>
      </c>
    </row>
    <row r="126" spans="1:6" ht="40.799999999999997">
      <c r="A126" s="264" t="s">
        <v>9</v>
      </c>
      <c r="B126" s="265" t="s">
        <v>2369</v>
      </c>
      <c r="C126" s="266" t="s">
        <v>2370</v>
      </c>
      <c r="D126" s="267">
        <v>10</v>
      </c>
      <c r="E126" s="268">
        <v>90</v>
      </c>
      <c r="F126" s="56">
        <f t="shared" si="1"/>
        <v>900</v>
      </c>
    </row>
    <row r="127" spans="1:6" ht="40.799999999999997">
      <c r="A127" s="264" t="s">
        <v>9</v>
      </c>
      <c r="B127" s="265" t="s">
        <v>2371</v>
      </c>
      <c r="C127" s="266" t="s">
        <v>2372</v>
      </c>
      <c r="D127" s="267">
        <v>10</v>
      </c>
      <c r="E127" s="268">
        <v>90</v>
      </c>
      <c r="F127" s="56">
        <f t="shared" si="1"/>
        <v>900</v>
      </c>
    </row>
    <row r="128" spans="1:6" ht="40.799999999999997">
      <c r="A128" s="264" t="s">
        <v>9</v>
      </c>
      <c r="B128" s="265" t="s">
        <v>2373</v>
      </c>
      <c r="C128" s="266" t="s">
        <v>2374</v>
      </c>
      <c r="D128" s="267">
        <v>10</v>
      </c>
      <c r="E128" s="268">
        <v>90</v>
      </c>
      <c r="F128" s="56">
        <f t="shared" si="1"/>
        <v>900</v>
      </c>
    </row>
    <row r="129" spans="1:6" ht="40.799999999999997">
      <c r="A129" s="264" t="s">
        <v>9</v>
      </c>
      <c r="B129" s="265" t="s">
        <v>2375</v>
      </c>
      <c r="C129" s="266" t="s">
        <v>2376</v>
      </c>
      <c r="D129" s="267">
        <v>10</v>
      </c>
      <c r="E129" s="268">
        <v>90</v>
      </c>
      <c r="F129" s="56">
        <f t="shared" si="1"/>
        <v>900</v>
      </c>
    </row>
    <row r="130" spans="1:6" ht="40.799999999999997">
      <c r="A130" s="264" t="s">
        <v>9</v>
      </c>
      <c r="B130" s="265" t="s">
        <v>2377</v>
      </c>
      <c r="C130" s="266" t="s">
        <v>2378</v>
      </c>
      <c r="D130" s="267">
        <v>10</v>
      </c>
      <c r="E130" s="268">
        <v>90</v>
      </c>
      <c r="F130" s="56">
        <f t="shared" si="1"/>
        <v>900</v>
      </c>
    </row>
    <row r="131" spans="1:6" ht="40.799999999999997">
      <c r="A131" s="264" t="s">
        <v>9</v>
      </c>
      <c r="B131" s="265" t="s">
        <v>2379</v>
      </c>
      <c r="C131" s="266" t="s">
        <v>2380</v>
      </c>
      <c r="D131" s="267">
        <v>10</v>
      </c>
      <c r="E131" s="268">
        <v>120</v>
      </c>
      <c r="F131" s="56">
        <f t="shared" si="1"/>
        <v>1200</v>
      </c>
    </row>
    <row r="132" spans="1:6" ht="40.799999999999997">
      <c r="A132" s="264" t="s">
        <v>9</v>
      </c>
      <c r="B132" s="265" t="s">
        <v>2381</v>
      </c>
      <c r="C132" s="266" t="s">
        <v>2382</v>
      </c>
      <c r="D132" s="267">
        <v>10</v>
      </c>
      <c r="E132" s="268">
        <v>120</v>
      </c>
      <c r="F132" s="56">
        <f t="shared" si="1"/>
        <v>1200</v>
      </c>
    </row>
    <row r="133" spans="1:6" ht="40.799999999999997">
      <c r="A133" s="264" t="s">
        <v>9</v>
      </c>
      <c r="B133" s="265" t="s">
        <v>2383</v>
      </c>
      <c r="C133" s="266" t="s">
        <v>2384</v>
      </c>
      <c r="D133" s="267">
        <v>10</v>
      </c>
      <c r="E133" s="268">
        <v>120</v>
      </c>
      <c r="F133" s="56">
        <f t="shared" si="1"/>
        <v>1200</v>
      </c>
    </row>
    <row r="134" spans="1:6" ht="51">
      <c r="A134" s="264" t="s">
        <v>9</v>
      </c>
      <c r="B134" s="265" t="s">
        <v>2385</v>
      </c>
      <c r="C134" s="266" t="s">
        <v>2386</v>
      </c>
      <c r="D134" s="267">
        <v>10</v>
      </c>
      <c r="E134" s="268">
        <v>120</v>
      </c>
      <c r="F134" s="56">
        <f t="shared" si="1"/>
        <v>1200</v>
      </c>
    </row>
    <row r="135" spans="1:6" ht="40.799999999999997">
      <c r="A135" s="264" t="s">
        <v>9</v>
      </c>
      <c r="B135" s="265" t="s">
        <v>2387</v>
      </c>
      <c r="C135" s="266" t="s">
        <v>2388</v>
      </c>
      <c r="D135" s="267">
        <v>10</v>
      </c>
      <c r="E135" s="268">
        <v>120</v>
      </c>
      <c r="F135" s="56">
        <f t="shared" si="1"/>
        <v>1200</v>
      </c>
    </row>
    <row r="136" spans="1:6" ht="40.799999999999997">
      <c r="A136" s="264" t="s">
        <v>9</v>
      </c>
      <c r="B136" s="265" t="s">
        <v>2389</v>
      </c>
      <c r="C136" s="266" t="s">
        <v>2390</v>
      </c>
      <c r="D136" s="267">
        <v>10</v>
      </c>
      <c r="E136" s="268">
        <v>120</v>
      </c>
      <c r="F136" s="56">
        <f t="shared" si="1"/>
        <v>1200</v>
      </c>
    </row>
    <row r="137" spans="1:6" ht="40.799999999999997">
      <c r="A137" s="264" t="s">
        <v>9</v>
      </c>
      <c r="B137" s="265" t="s">
        <v>2391</v>
      </c>
      <c r="C137" s="266" t="s">
        <v>2392</v>
      </c>
      <c r="D137" s="267">
        <v>10</v>
      </c>
      <c r="E137" s="268">
        <v>120</v>
      </c>
      <c r="F137" s="56">
        <f t="shared" si="1"/>
        <v>1200</v>
      </c>
    </row>
    <row r="138" spans="1:6" ht="40.799999999999997">
      <c r="A138" s="264" t="s">
        <v>9</v>
      </c>
      <c r="B138" s="265" t="s">
        <v>2393</v>
      </c>
      <c r="C138" s="266" t="s">
        <v>2394</v>
      </c>
      <c r="D138" s="267">
        <v>10</v>
      </c>
      <c r="E138" s="268">
        <v>120</v>
      </c>
      <c r="F138" s="56">
        <f t="shared" si="1"/>
        <v>1200</v>
      </c>
    </row>
    <row r="139" spans="1:6" ht="40.799999999999997">
      <c r="A139" s="264" t="s">
        <v>9</v>
      </c>
      <c r="B139" s="265" t="s">
        <v>2395</v>
      </c>
      <c r="C139" s="266" t="s">
        <v>2396</v>
      </c>
      <c r="D139" s="267">
        <v>10</v>
      </c>
      <c r="E139" s="268">
        <v>120</v>
      </c>
      <c r="F139" s="56">
        <f t="shared" si="1"/>
        <v>1200</v>
      </c>
    </row>
    <row r="140" spans="1:6" ht="40.799999999999997">
      <c r="A140" s="264" t="s">
        <v>9</v>
      </c>
      <c r="B140" s="265" t="s">
        <v>2397</v>
      </c>
      <c r="C140" s="266" t="s">
        <v>2398</v>
      </c>
      <c r="D140" s="267">
        <v>10</v>
      </c>
      <c r="E140" s="268">
        <v>120</v>
      </c>
      <c r="F140" s="56">
        <f t="shared" si="1"/>
        <v>1200</v>
      </c>
    </row>
    <row r="141" spans="1:6" ht="11.4">
      <c r="A141" s="264" t="s">
        <v>9</v>
      </c>
      <c r="B141" s="265" t="s">
        <v>2399</v>
      </c>
      <c r="C141" s="266" t="s">
        <v>2400</v>
      </c>
      <c r="D141" s="267">
        <f>99*5</f>
        <v>495</v>
      </c>
      <c r="E141" s="268">
        <v>30</v>
      </c>
      <c r="F141" s="56">
        <f t="shared" si="1"/>
        <v>14850</v>
      </c>
    </row>
    <row r="142" spans="1:6" ht="12.75" customHeight="1" thickBot="1">
      <c r="A142" s="264" t="s">
        <v>9</v>
      </c>
      <c r="B142" s="265" t="s">
        <v>2401</v>
      </c>
      <c r="C142" s="266" t="s">
        <v>2402</v>
      </c>
      <c r="D142" s="267">
        <f>2*5</f>
        <v>10</v>
      </c>
      <c r="E142" s="268">
        <v>186.75000000000003</v>
      </c>
      <c r="F142" s="56">
        <f t="shared" si="1"/>
        <v>1867.5</v>
      </c>
    </row>
    <row r="143" spans="1:6" ht="12" thickBot="1">
      <c r="A143" s="471" t="s">
        <v>91</v>
      </c>
      <c r="B143" s="472"/>
      <c r="C143" s="472"/>
      <c r="D143" s="472"/>
      <c r="E143" s="473"/>
      <c r="F143" s="289">
        <f>SUM(F4:F142)</f>
        <v>240023.28000000006</v>
      </c>
    </row>
    <row r="144" spans="1:6">
      <c r="A144" s="277"/>
      <c r="B144" s="278"/>
      <c r="C144" s="277"/>
      <c r="D144" s="279"/>
      <c r="E144" s="279"/>
      <c r="F144" s="280"/>
    </row>
    <row r="145" spans="1:5">
      <c r="A145" s="277"/>
      <c r="B145" s="277"/>
      <c r="C145" s="277"/>
      <c r="D145" s="277"/>
      <c r="E145" s="14"/>
    </row>
    <row r="146" spans="1:5">
      <c r="A146" s="277"/>
      <c r="B146" s="278"/>
      <c r="C146" s="277"/>
      <c r="D146" s="279"/>
      <c r="E146" s="14"/>
    </row>
    <row r="147" spans="1:5">
      <c r="A147" s="277"/>
      <c r="B147" s="277"/>
      <c r="C147" s="277"/>
      <c r="D147" s="277"/>
      <c r="E147" s="14"/>
    </row>
    <row r="148" spans="1:5">
      <c r="A148" s="277"/>
      <c r="B148" s="278"/>
      <c r="C148" s="277"/>
      <c r="D148" s="279"/>
    </row>
    <row r="149" spans="1:5">
      <c r="A149" s="277"/>
      <c r="B149" s="277"/>
      <c r="C149" s="277"/>
      <c r="D149" s="277"/>
    </row>
    <row r="150" spans="1:5">
      <c r="A150" s="277"/>
      <c r="B150" s="278"/>
      <c r="C150" s="277"/>
      <c r="D150" s="279"/>
    </row>
    <row r="151" spans="1:5">
      <c r="A151" s="277"/>
      <c r="B151" s="277"/>
      <c r="C151" s="277"/>
      <c r="D151" s="277"/>
    </row>
  </sheetData>
  <mergeCells count="2">
    <mergeCell ref="A2:F2"/>
    <mergeCell ref="A143:E143"/>
  </mergeCells>
  <pageMargins left="0.70866141732283472" right="0.70866141732283472" top="0.74803149606299213" bottom="0.74803149606299213" header="0.31496062992125984" footer="0.31496062992125984"/>
  <pageSetup paperSize="9" scale="84" fitToHeight="10" orientation="portrait" r:id="rId1"/>
  <headerFooter>
    <oddFooter>Página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C745-45C6-4DBA-8645-468905890596}">
  <dimension ref="A1:F161"/>
  <sheetViews>
    <sheetView showGridLines="0" zoomScale="115" zoomScaleNormal="115" zoomScaleSheetLayoutView="75" workbookViewId="0">
      <pane xSplit="6" ySplit="3" topLeftCell="G4" activePane="bottomRight" state="frozen"/>
      <selection activeCell="B21" sqref="B21"/>
      <selection pane="topRight" activeCell="B21" sqref="B21"/>
      <selection pane="bottomLeft" activeCell="B21" sqref="B21"/>
      <selection pane="bottomRight" activeCell="D8" sqref="D8"/>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7" width="20.8984375" style="3" customWidth="1"/>
    <col min="8" max="8" width="11" style="3"/>
    <col min="9" max="9" width="23.69921875" style="3" customWidth="1"/>
    <col min="10" max="16384" width="11" style="3"/>
  </cols>
  <sheetData>
    <row r="1" spans="1:6" ht="12">
      <c r="A1" s="286"/>
      <c r="B1" s="287"/>
      <c r="C1" s="288"/>
      <c r="D1" s="286"/>
      <c r="E1" s="286"/>
      <c r="F1" s="286"/>
    </row>
    <row r="2" spans="1:6" ht="13.5" customHeight="1" thickBot="1">
      <c r="A2" s="470" t="s">
        <v>748</v>
      </c>
      <c r="B2" s="470"/>
      <c r="C2" s="470"/>
      <c r="D2" s="470"/>
      <c r="E2" s="470"/>
      <c r="F2" s="470"/>
    </row>
    <row r="3" spans="1:6" s="107" customFormat="1" ht="21" thickBot="1">
      <c r="A3" s="291" t="s">
        <v>90</v>
      </c>
      <c r="B3" s="261" t="s">
        <v>8</v>
      </c>
      <c r="C3" s="262" t="s">
        <v>0</v>
      </c>
      <c r="D3" s="263" t="s">
        <v>130</v>
      </c>
      <c r="E3" s="16" t="s">
        <v>1</v>
      </c>
      <c r="F3" s="4" t="s">
        <v>2</v>
      </c>
    </row>
    <row r="4" spans="1:6" s="5" customFormat="1" ht="22.5" customHeight="1">
      <c r="A4" s="264" t="s">
        <v>9</v>
      </c>
      <c r="B4" s="265" t="s">
        <v>2404</v>
      </c>
      <c r="C4" s="266" t="s">
        <v>750</v>
      </c>
      <c r="D4" s="267">
        <v>1</v>
      </c>
      <c r="E4" s="268">
        <v>5914.5</v>
      </c>
      <c r="F4" s="56">
        <f t="shared" ref="F4:F67" si="0">ROUND(E4*D4,2)</f>
        <v>5914.5</v>
      </c>
    </row>
    <row r="5" spans="1:6" s="5" customFormat="1" ht="22.5" customHeight="1">
      <c r="A5" s="264" t="s">
        <v>9</v>
      </c>
      <c r="B5" s="265" t="s">
        <v>2405</v>
      </c>
      <c r="C5" s="266" t="s">
        <v>752</v>
      </c>
      <c r="D5" s="267">
        <v>1</v>
      </c>
      <c r="E5" s="268">
        <v>5914.5</v>
      </c>
      <c r="F5" s="56">
        <f t="shared" si="0"/>
        <v>5914.5</v>
      </c>
    </row>
    <row r="6" spans="1:6" s="5" customFormat="1" ht="22.5" customHeight="1">
      <c r="A6" s="264" t="s">
        <v>9</v>
      </c>
      <c r="B6" s="265" t="s">
        <v>2406</v>
      </c>
      <c r="C6" s="266" t="s">
        <v>754</v>
      </c>
      <c r="D6" s="267">
        <v>1</v>
      </c>
      <c r="E6" s="268">
        <v>23300</v>
      </c>
      <c r="F6" s="56">
        <f t="shared" si="0"/>
        <v>23300</v>
      </c>
    </row>
    <row r="7" spans="1:6" s="5" customFormat="1" ht="22.5" customHeight="1">
      <c r="A7" s="264" t="s">
        <v>9</v>
      </c>
      <c r="B7" s="265" t="s">
        <v>2407</v>
      </c>
      <c r="C7" s="266" t="s">
        <v>756</v>
      </c>
      <c r="D7" s="267">
        <v>1</v>
      </c>
      <c r="E7" s="268">
        <v>23300</v>
      </c>
      <c r="F7" s="56">
        <f t="shared" si="0"/>
        <v>23300</v>
      </c>
    </row>
    <row r="8" spans="1:6" s="5" customFormat="1" ht="22.5" customHeight="1">
      <c r="A8" s="264" t="s">
        <v>9</v>
      </c>
      <c r="B8" s="265" t="s">
        <v>749</v>
      </c>
      <c r="C8" s="266" t="s">
        <v>758</v>
      </c>
      <c r="D8" s="267">
        <v>1</v>
      </c>
      <c r="E8" s="268">
        <v>1500</v>
      </c>
      <c r="F8" s="56">
        <f t="shared" si="0"/>
        <v>1500</v>
      </c>
    </row>
    <row r="9" spans="1:6" s="5" customFormat="1" ht="22.5" customHeight="1">
      <c r="A9" s="264" t="s">
        <v>9</v>
      </c>
      <c r="B9" s="265" t="s">
        <v>751</v>
      </c>
      <c r="C9" s="266" t="s">
        <v>760</v>
      </c>
      <c r="D9" s="267">
        <v>1</v>
      </c>
      <c r="E9" s="268">
        <v>1500</v>
      </c>
      <c r="F9" s="56">
        <f t="shared" si="0"/>
        <v>1500</v>
      </c>
    </row>
    <row r="10" spans="1:6" s="5" customFormat="1" ht="22.5" customHeight="1">
      <c r="A10" s="264" t="s">
        <v>9</v>
      </c>
      <c r="B10" s="265" t="s">
        <v>753</v>
      </c>
      <c r="C10" s="266" t="s">
        <v>762</v>
      </c>
      <c r="D10" s="267">
        <v>1</v>
      </c>
      <c r="E10" s="268">
        <v>1500</v>
      </c>
      <c r="F10" s="56">
        <f t="shared" si="0"/>
        <v>1500</v>
      </c>
    </row>
    <row r="11" spans="1:6" s="5" customFormat="1" ht="22.5" customHeight="1">
      <c r="A11" s="264" t="s">
        <v>9</v>
      </c>
      <c r="B11" s="265" t="s">
        <v>755</v>
      </c>
      <c r="C11" s="266" t="s">
        <v>764</v>
      </c>
      <c r="D11" s="267">
        <v>1</v>
      </c>
      <c r="E11" s="268">
        <v>1500</v>
      </c>
      <c r="F11" s="56">
        <f t="shared" si="0"/>
        <v>1500</v>
      </c>
    </row>
    <row r="12" spans="1:6" s="5" customFormat="1" ht="22.5" customHeight="1">
      <c r="A12" s="264" t="s">
        <v>9</v>
      </c>
      <c r="B12" s="265" t="s">
        <v>757</v>
      </c>
      <c r="C12" s="266" t="s">
        <v>766</v>
      </c>
      <c r="D12" s="267">
        <v>1</v>
      </c>
      <c r="E12" s="268">
        <v>1500</v>
      </c>
      <c r="F12" s="56">
        <f t="shared" si="0"/>
        <v>1500</v>
      </c>
    </row>
    <row r="13" spans="1:6" s="5" customFormat="1" ht="22.5" customHeight="1">
      <c r="A13" s="264" t="s">
        <v>9</v>
      </c>
      <c r="B13" s="265" t="s">
        <v>759</v>
      </c>
      <c r="C13" s="266" t="s">
        <v>768</v>
      </c>
      <c r="D13" s="267">
        <v>1</v>
      </c>
      <c r="E13" s="268">
        <v>1500</v>
      </c>
      <c r="F13" s="56">
        <f t="shared" si="0"/>
        <v>1500</v>
      </c>
    </row>
    <row r="14" spans="1:6" s="5" customFormat="1" ht="22.5" customHeight="1">
      <c r="A14" s="264" t="s">
        <v>9</v>
      </c>
      <c r="B14" s="265" t="s">
        <v>761</v>
      </c>
      <c r="C14" s="266" t="s">
        <v>770</v>
      </c>
      <c r="D14" s="267">
        <v>1</v>
      </c>
      <c r="E14" s="268">
        <v>9000</v>
      </c>
      <c r="F14" s="56">
        <f t="shared" si="0"/>
        <v>9000</v>
      </c>
    </row>
    <row r="15" spans="1:6" s="5" customFormat="1" ht="22.5" customHeight="1">
      <c r="A15" s="264" t="s">
        <v>9</v>
      </c>
      <c r="B15" s="265" t="s">
        <v>763</v>
      </c>
      <c r="C15" s="266" t="s">
        <v>772</v>
      </c>
      <c r="D15" s="267">
        <v>1</v>
      </c>
      <c r="E15" s="268">
        <v>9000</v>
      </c>
      <c r="F15" s="56">
        <f t="shared" si="0"/>
        <v>9000</v>
      </c>
    </row>
    <row r="16" spans="1:6" s="5" customFormat="1" ht="22.5" customHeight="1">
      <c r="A16" s="264" t="s">
        <v>9</v>
      </c>
      <c r="B16" s="265" t="s">
        <v>765</v>
      </c>
      <c r="C16" s="266" t="s">
        <v>774</v>
      </c>
      <c r="D16" s="267">
        <v>1</v>
      </c>
      <c r="E16" s="268">
        <v>9000</v>
      </c>
      <c r="F16" s="56">
        <f t="shared" si="0"/>
        <v>9000</v>
      </c>
    </row>
    <row r="17" spans="1:6" s="5" customFormat="1" ht="22.5" customHeight="1">
      <c r="A17" s="264" t="s">
        <v>9</v>
      </c>
      <c r="B17" s="265" t="s">
        <v>767</v>
      </c>
      <c r="C17" s="266" t="s">
        <v>776</v>
      </c>
      <c r="D17" s="267">
        <v>1</v>
      </c>
      <c r="E17" s="268">
        <v>9000</v>
      </c>
      <c r="F17" s="56">
        <f t="shared" si="0"/>
        <v>9000</v>
      </c>
    </row>
    <row r="18" spans="1:6" s="5" customFormat="1" ht="22.5" customHeight="1">
      <c r="A18" s="264" t="s">
        <v>9</v>
      </c>
      <c r="B18" s="265" t="s">
        <v>769</v>
      </c>
      <c r="C18" s="266" t="s">
        <v>778</v>
      </c>
      <c r="D18" s="267">
        <v>1</v>
      </c>
      <c r="E18" s="268">
        <v>9000</v>
      </c>
      <c r="F18" s="56">
        <f t="shared" si="0"/>
        <v>9000</v>
      </c>
    </row>
    <row r="19" spans="1:6" s="5" customFormat="1" ht="22.5" customHeight="1">
      <c r="A19" s="264" t="s">
        <v>9</v>
      </c>
      <c r="B19" s="265" t="s">
        <v>771</v>
      </c>
      <c r="C19" s="266" t="s">
        <v>780</v>
      </c>
      <c r="D19" s="267">
        <v>1</v>
      </c>
      <c r="E19" s="268">
        <v>9000</v>
      </c>
      <c r="F19" s="56">
        <f t="shared" si="0"/>
        <v>9000</v>
      </c>
    </row>
    <row r="20" spans="1:6" s="5" customFormat="1" ht="22.5" customHeight="1">
      <c r="A20" s="264" t="s">
        <v>9</v>
      </c>
      <c r="B20" s="265" t="s">
        <v>773</v>
      </c>
      <c r="C20" s="266" t="s">
        <v>782</v>
      </c>
      <c r="D20" s="267">
        <v>1</v>
      </c>
      <c r="E20" s="268">
        <v>11600</v>
      </c>
      <c r="F20" s="56">
        <f t="shared" si="0"/>
        <v>11600</v>
      </c>
    </row>
    <row r="21" spans="1:6" s="5" customFormat="1" ht="22.5" customHeight="1">
      <c r="A21" s="264" t="s">
        <v>9</v>
      </c>
      <c r="B21" s="265" t="s">
        <v>775</v>
      </c>
      <c r="C21" s="266" t="s">
        <v>784</v>
      </c>
      <c r="D21" s="267">
        <v>1</v>
      </c>
      <c r="E21" s="268">
        <v>11600</v>
      </c>
      <c r="F21" s="56">
        <f t="shared" si="0"/>
        <v>11600</v>
      </c>
    </row>
    <row r="22" spans="1:6" s="5" customFormat="1" ht="22.5" customHeight="1">
      <c r="A22" s="264" t="s">
        <v>9</v>
      </c>
      <c r="B22" s="265" t="s">
        <v>777</v>
      </c>
      <c r="C22" s="266" t="s">
        <v>786</v>
      </c>
      <c r="D22" s="267">
        <v>1</v>
      </c>
      <c r="E22" s="268">
        <v>11600</v>
      </c>
      <c r="F22" s="56">
        <f t="shared" si="0"/>
        <v>11600</v>
      </c>
    </row>
    <row r="23" spans="1:6" s="5" customFormat="1" ht="22.5" customHeight="1">
      <c r="A23" s="264" t="s">
        <v>9</v>
      </c>
      <c r="B23" s="265" t="s">
        <v>779</v>
      </c>
      <c r="C23" s="266" t="s">
        <v>788</v>
      </c>
      <c r="D23" s="267">
        <v>1</v>
      </c>
      <c r="E23" s="268">
        <v>11600</v>
      </c>
      <c r="F23" s="56">
        <f t="shared" si="0"/>
        <v>11600</v>
      </c>
    </row>
    <row r="24" spans="1:6" s="5" customFormat="1" ht="22.5" customHeight="1">
      <c r="A24" s="264" t="s">
        <v>9</v>
      </c>
      <c r="B24" s="265" t="s">
        <v>781</v>
      </c>
      <c r="C24" s="266" t="s">
        <v>790</v>
      </c>
      <c r="D24" s="267">
        <v>1</v>
      </c>
      <c r="E24" s="268">
        <v>11600</v>
      </c>
      <c r="F24" s="56">
        <f t="shared" si="0"/>
        <v>11600</v>
      </c>
    </row>
    <row r="25" spans="1:6" s="5" customFormat="1" ht="22.5" customHeight="1">
      <c r="A25" s="264" t="s">
        <v>9</v>
      </c>
      <c r="B25" s="265" t="s">
        <v>783</v>
      </c>
      <c r="C25" s="266" t="s">
        <v>792</v>
      </c>
      <c r="D25" s="267">
        <v>1</v>
      </c>
      <c r="E25" s="268">
        <v>11600</v>
      </c>
      <c r="F25" s="56">
        <f t="shared" si="0"/>
        <v>11600</v>
      </c>
    </row>
    <row r="26" spans="1:6" s="5" customFormat="1" ht="22.5" customHeight="1">
      <c r="A26" s="264" t="s">
        <v>9</v>
      </c>
      <c r="B26" s="265" t="s">
        <v>785</v>
      </c>
      <c r="C26" s="266" t="s">
        <v>794</v>
      </c>
      <c r="D26" s="267">
        <v>1</v>
      </c>
      <c r="E26" s="268">
        <v>11600</v>
      </c>
      <c r="F26" s="56">
        <f t="shared" si="0"/>
        <v>11600</v>
      </c>
    </row>
    <row r="27" spans="1:6" s="5" customFormat="1" ht="22.5" customHeight="1">
      <c r="A27" s="264" t="s">
        <v>9</v>
      </c>
      <c r="B27" s="265" t="s">
        <v>787</v>
      </c>
      <c r="C27" s="266" t="s">
        <v>796</v>
      </c>
      <c r="D27" s="267">
        <v>1</v>
      </c>
      <c r="E27" s="268">
        <v>11600</v>
      </c>
      <c r="F27" s="56">
        <f t="shared" si="0"/>
        <v>11600</v>
      </c>
    </row>
    <row r="28" spans="1:6" s="5" customFormat="1" ht="22.5" customHeight="1">
      <c r="A28" s="264" t="s">
        <v>9</v>
      </c>
      <c r="B28" s="265" t="s">
        <v>789</v>
      </c>
      <c r="C28" s="266" t="s">
        <v>798</v>
      </c>
      <c r="D28" s="267">
        <v>1</v>
      </c>
      <c r="E28" s="268">
        <v>10000</v>
      </c>
      <c r="F28" s="56">
        <f t="shared" si="0"/>
        <v>10000</v>
      </c>
    </row>
    <row r="29" spans="1:6" s="5" customFormat="1" ht="22.5" customHeight="1">
      <c r="A29" s="264" t="s">
        <v>9</v>
      </c>
      <c r="B29" s="265" t="s">
        <v>791</v>
      </c>
      <c r="C29" s="266" t="s">
        <v>800</v>
      </c>
      <c r="D29" s="267">
        <v>1</v>
      </c>
      <c r="E29" s="268">
        <v>10000</v>
      </c>
      <c r="F29" s="56">
        <f t="shared" si="0"/>
        <v>10000</v>
      </c>
    </row>
    <row r="30" spans="1:6" s="5" customFormat="1" ht="22.5" customHeight="1">
      <c r="A30" s="264" t="s">
        <v>9</v>
      </c>
      <c r="B30" s="265" t="s">
        <v>793</v>
      </c>
      <c r="C30" s="266" t="s">
        <v>802</v>
      </c>
      <c r="D30" s="267">
        <v>1</v>
      </c>
      <c r="E30" s="268">
        <v>10000</v>
      </c>
      <c r="F30" s="56">
        <f t="shared" si="0"/>
        <v>10000</v>
      </c>
    </row>
    <row r="31" spans="1:6" s="5" customFormat="1" ht="22.5" customHeight="1">
      <c r="A31" s="264" t="s">
        <v>9</v>
      </c>
      <c r="B31" s="265" t="s">
        <v>795</v>
      </c>
      <c r="C31" s="266" t="s">
        <v>804</v>
      </c>
      <c r="D31" s="267">
        <v>1</v>
      </c>
      <c r="E31" s="268">
        <v>10000</v>
      </c>
      <c r="F31" s="56">
        <f t="shared" si="0"/>
        <v>10000</v>
      </c>
    </row>
    <row r="32" spans="1:6" s="5" customFormat="1" ht="22.5" customHeight="1">
      <c r="A32" s="264" t="s">
        <v>9</v>
      </c>
      <c r="B32" s="265" t="s">
        <v>797</v>
      </c>
      <c r="C32" s="266" t="s">
        <v>806</v>
      </c>
      <c r="D32" s="267">
        <v>1</v>
      </c>
      <c r="E32" s="268">
        <v>10000</v>
      </c>
      <c r="F32" s="56">
        <f t="shared" si="0"/>
        <v>10000</v>
      </c>
    </row>
    <row r="33" spans="1:6" s="5" customFormat="1" ht="22.5" customHeight="1">
      <c r="A33" s="264" t="s">
        <v>9</v>
      </c>
      <c r="B33" s="265" t="s">
        <v>799</v>
      </c>
      <c r="C33" s="266" t="s">
        <v>808</v>
      </c>
      <c r="D33" s="267">
        <v>1</v>
      </c>
      <c r="E33" s="268">
        <v>10000</v>
      </c>
      <c r="F33" s="56">
        <f t="shared" si="0"/>
        <v>10000</v>
      </c>
    </row>
    <row r="34" spans="1:6" s="5" customFormat="1" ht="22.5" customHeight="1">
      <c r="A34" s="264" t="s">
        <v>9</v>
      </c>
      <c r="B34" s="265" t="s">
        <v>801</v>
      </c>
      <c r="C34" s="266" t="s">
        <v>810</v>
      </c>
      <c r="D34" s="267">
        <v>1</v>
      </c>
      <c r="E34" s="268">
        <v>10000</v>
      </c>
      <c r="F34" s="56">
        <f t="shared" si="0"/>
        <v>10000</v>
      </c>
    </row>
    <row r="35" spans="1:6" s="5" customFormat="1" ht="22.5" customHeight="1">
      <c r="A35" s="264" t="s">
        <v>9</v>
      </c>
      <c r="B35" s="265" t="s">
        <v>803</v>
      </c>
      <c r="C35" s="266" t="s">
        <v>812</v>
      </c>
      <c r="D35" s="267">
        <v>1</v>
      </c>
      <c r="E35" s="268">
        <v>10000</v>
      </c>
      <c r="F35" s="56">
        <f t="shared" si="0"/>
        <v>10000</v>
      </c>
    </row>
    <row r="36" spans="1:6" s="5" customFormat="1" ht="22.5" customHeight="1">
      <c r="A36" s="264" t="s">
        <v>9</v>
      </c>
      <c r="B36" s="265" t="s">
        <v>805</v>
      </c>
      <c r="C36" s="266" t="s">
        <v>814</v>
      </c>
      <c r="D36" s="267">
        <v>1</v>
      </c>
      <c r="E36" s="268">
        <v>6000</v>
      </c>
      <c r="F36" s="56">
        <f t="shared" si="0"/>
        <v>6000</v>
      </c>
    </row>
    <row r="37" spans="1:6" s="5" customFormat="1" ht="22.5" customHeight="1">
      <c r="A37" s="264" t="s">
        <v>9</v>
      </c>
      <c r="B37" s="265" t="s">
        <v>807</v>
      </c>
      <c r="C37" s="266" t="s">
        <v>816</v>
      </c>
      <c r="D37" s="267">
        <v>1</v>
      </c>
      <c r="E37" s="268">
        <v>6000</v>
      </c>
      <c r="F37" s="56">
        <f t="shared" si="0"/>
        <v>6000</v>
      </c>
    </row>
    <row r="38" spans="1:6" s="5" customFormat="1" ht="22.5" customHeight="1">
      <c r="A38" s="264" t="s">
        <v>9</v>
      </c>
      <c r="B38" s="265" t="s">
        <v>809</v>
      </c>
      <c r="C38" s="266" t="s">
        <v>818</v>
      </c>
      <c r="D38" s="267">
        <v>1</v>
      </c>
      <c r="E38" s="268">
        <v>6000</v>
      </c>
      <c r="F38" s="56">
        <f t="shared" si="0"/>
        <v>6000</v>
      </c>
    </row>
    <row r="39" spans="1:6" s="5" customFormat="1" ht="22.5" customHeight="1">
      <c r="A39" s="264" t="s">
        <v>9</v>
      </c>
      <c r="B39" s="265" t="s">
        <v>811</v>
      </c>
      <c r="C39" s="266" t="s">
        <v>820</v>
      </c>
      <c r="D39" s="267">
        <v>1</v>
      </c>
      <c r="E39" s="268">
        <v>6000</v>
      </c>
      <c r="F39" s="56">
        <f t="shared" si="0"/>
        <v>6000</v>
      </c>
    </row>
    <row r="40" spans="1:6" s="5" customFormat="1" ht="22.5" customHeight="1">
      <c r="A40" s="264" t="s">
        <v>9</v>
      </c>
      <c r="B40" s="265" t="s">
        <v>813</v>
      </c>
      <c r="C40" s="266" t="s">
        <v>822</v>
      </c>
      <c r="D40" s="267">
        <v>1</v>
      </c>
      <c r="E40" s="268">
        <v>23300</v>
      </c>
      <c r="F40" s="56">
        <f t="shared" si="0"/>
        <v>23300</v>
      </c>
    </row>
    <row r="41" spans="1:6" s="5" customFormat="1" ht="22.5" customHeight="1">
      <c r="A41" s="264" t="s">
        <v>9</v>
      </c>
      <c r="B41" s="265" t="s">
        <v>815</v>
      </c>
      <c r="C41" s="266" t="s">
        <v>824</v>
      </c>
      <c r="D41" s="267">
        <v>1</v>
      </c>
      <c r="E41" s="268">
        <v>23300</v>
      </c>
      <c r="F41" s="56">
        <f t="shared" si="0"/>
        <v>23300</v>
      </c>
    </row>
    <row r="42" spans="1:6" s="5" customFormat="1" ht="22.5" customHeight="1">
      <c r="A42" s="264" t="s">
        <v>9</v>
      </c>
      <c r="B42" s="265" t="s">
        <v>817</v>
      </c>
      <c r="C42" s="266" t="s">
        <v>826</v>
      </c>
      <c r="D42" s="267">
        <v>1</v>
      </c>
      <c r="E42" s="268">
        <v>23300</v>
      </c>
      <c r="F42" s="56">
        <f t="shared" si="0"/>
        <v>23300</v>
      </c>
    </row>
    <row r="43" spans="1:6" s="5" customFormat="1" ht="20.399999999999999">
      <c r="A43" s="264" t="s">
        <v>9</v>
      </c>
      <c r="B43" s="265" t="s">
        <v>819</v>
      </c>
      <c r="C43" s="266" t="s">
        <v>829</v>
      </c>
      <c r="D43" s="267">
        <v>1</v>
      </c>
      <c r="E43" s="268">
        <v>23300</v>
      </c>
      <c r="F43" s="56">
        <f t="shared" si="0"/>
        <v>23300</v>
      </c>
    </row>
    <row r="44" spans="1:6" s="5" customFormat="1" ht="20.399999999999999">
      <c r="A44" s="264" t="s">
        <v>9</v>
      </c>
      <c r="B44" s="265" t="s">
        <v>821</v>
      </c>
      <c r="C44" s="266" t="s">
        <v>831</v>
      </c>
      <c r="D44" s="267">
        <v>1</v>
      </c>
      <c r="E44" s="268">
        <v>23300</v>
      </c>
      <c r="F44" s="56">
        <f t="shared" si="0"/>
        <v>23300</v>
      </c>
    </row>
    <row r="45" spans="1:6" s="5" customFormat="1" ht="20.399999999999999">
      <c r="A45" s="264" t="s">
        <v>9</v>
      </c>
      <c r="B45" s="265" t="s">
        <v>823</v>
      </c>
      <c r="C45" s="266" t="s">
        <v>833</v>
      </c>
      <c r="D45" s="267">
        <v>1</v>
      </c>
      <c r="E45" s="268">
        <v>23300</v>
      </c>
      <c r="F45" s="56">
        <f t="shared" si="0"/>
        <v>23300</v>
      </c>
    </row>
    <row r="46" spans="1:6" s="5" customFormat="1" ht="20.399999999999999">
      <c r="A46" s="264" t="s">
        <v>9</v>
      </c>
      <c r="B46" s="265" t="s">
        <v>2408</v>
      </c>
      <c r="C46" s="266" t="s">
        <v>834</v>
      </c>
      <c r="D46" s="267">
        <v>1</v>
      </c>
      <c r="E46" s="268">
        <v>3000</v>
      </c>
      <c r="F46" s="56">
        <f t="shared" si="0"/>
        <v>3000</v>
      </c>
    </row>
    <row r="47" spans="1:6" s="5" customFormat="1" ht="22.5" customHeight="1">
      <c r="A47" s="264" t="s">
        <v>9</v>
      </c>
      <c r="B47" s="265" t="s">
        <v>825</v>
      </c>
      <c r="C47" s="266" t="s">
        <v>836</v>
      </c>
      <c r="D47" s="267">
        <v>1</v>
      </c>
      <c r="E47" s="268">
        <v>6000</v>
      </c>
      <c r="F47" s="56">
        <f t="shared" si="0"/>
        <v>6000</v>
      </c>
    </row>
    <row r="48" spans="1:6" s="5" customFormat="1" ht="22.5" customHeight="1">
      <c r="A48" s="264" t="s">
        <v>9</v>
      </c>
      <c r="B48" s="265" t="s">
        <v>2409</v>
      </c>
      <c r="C48" s="266" t="s">
        <v>837</v>
      </c>
      <c r="D48" s="267">
        <v>1</v>
      </c>
      <c r="E48" s="268">
        <v>1000</v>
      </c>
      <c r="F48" s="56">
        <f t="shared" si="0"/>
        <v>1000</v>
      </c>
    </row>
    <row r="49" spans="1:6" s="5" customFormat="1" ht="22.5" customHeight="1">
      <c r="A49" s="264" t="s">
        <v>9</v>
      </c>
      <c r="B49" s="265" t="s">
        <v>2410</v>
      </c>
      <c r="C49" s="266" t="s">
        <v>839</v>
      </c>
      <c r="D49" s="267">
        <v>1</v>
      </c>
      <c r="E49" s="268">
        <v>1000</v>
      </c>
      <c r="F49" s="56">
        <f t="shared" si="0"/>
        <v>1000</v>
      </c>
    </row>
    <row r="50" spans="1:6" s="5" customFormat="1" ht="22.5" customHeight="1">
      <c r="A50" s="264" t="s">
        <v>9</v>
      </c>
      <c r="B50" s="265" t="s">
        <v>2411</v>
      </c>
      <c r="C50" s="266" t="s">
        <v>841</v>
      </c>
      <c r="D50" s="267">
        <v>1</v>
      </c>
      <c r="E50" s="268">
        <v>1000</v>
      </c>
      <c r="F50" s="56">
        <f t="shared" si="0"/>
        <v>1000</v>
      </c>
    </row>
    <row r="51" spans="1:6" s="5" customFormat="1" ht="20.399999999999999">
      <c r="A51" s="264" t="s">
        <v>9</v>
      </c>
      <c r="B51" s="265" t="s">
        <v>2412</v>
      </c>
      <c r="C51" s="266" t="s">
        <v>842</v>
      </c>
      <c r="D51" s="267">
        <v>1</v>
      </c>
      <c r="E51" s="268">
        <v>1000</v>
      </c>
      <c r="F51" s="56">
        <f t="shared" si="0"/>
        <v>1000</v>
      </c>
    </row>
    <row r="52" spans="1:6" s="5" customFormat="1" ht="20.399999999999999">
      <c r="A52" s="264" t="s">
        <v>827</v>
      </c>
      <c r="B52" s="265" t="s">
        <v>828</v>
      </c>
      <c r="C52" s="266" t="s">
        <v>843</v>
      </c>
      <c r="D52" s="267">
        <v>500</v>
      </c>
      <c r="E52" s="268">
        <v>4.056</v>
      </c>
      <c r="F52" s="56">
        <f t="shared" si="0"/>
        <v>2028</v>
      </c>
    </row>
    <row r="53" spans="1:6" s="5" customFormat="1" ht="20.399999999999999">
      <c r="A53" s="264" t="s">
        <v>827</v>
      </c>
      <c r="B53" s="265" t="s">
        <v>830</v>
      </c>
      <c r="C53" s="266" t="s">
        <v>844</v>
      </c>
      <c r="D53" s="267">
        <v>500</v>
      </c>
      <c r="E53" s="268">
        <v>4.056</v>
      </c>
      <c r="F53" s="56">
        <f t="shared" si="0"/>
        <v>2028</v>
      </c>
    </row>
    <row r="54" spans="1:6" s="5" customFormat="1" ht="20.399999999999999">
      <c r="A54" s="264" t="s">
        <v>827</v>
      </c>
      <c r="B54" s="265" t="s">
        <v>832</v>
      </c>
      <c r="C54" s="266" t="s">
        <v>845</v>
      </c>
      <c r="D54" s="267">
        <v>500</v>
      </c>
      <c r="E54" s="268">
        <v>4.056</v>
      </c>
      <c r="F54" s="56">
        <f t="shared" si="0"/>
        <v>2028</v>
      </c>
    </row>
    <row r="55" spans="1:6" s="5" customFormat="1" ht="22.5" customHeight="1">
      <c r="A55" s="264" t="s">
        <v>9</v>
      </c>
      <c r="B55" s="265" t="s">
        <v>835</v>
      </c>
      <c r="C55" s="266" t="s">
        <v>846</v>
      </c>
      <c r="D55" s="267">
        <v>5</v>
      </c>
      <c r="E55" s="268">
        <v>800</v>
      </c>
      <c r="F55" s="56">
        <f t="shared" si="0"/>
        <v>4000</v>
      </c>
    </row>
    <row r="56" spans="1:6" s="5" customFormat="1" ht="22.5" customHeight="1">
      <c r="A56" s="264" t="s">
        <v>9</v>
      </c>
      <c r="B56" s="265" t="s">
        <v>2413</v>
      </c>
      <c r="C56" s="266" t="s">
        <v>847</v>
      </c>
      <c r="D56" s="267">
        <v>3</v>
      </c>
      <c r="E56" s="268">
        <v>600</v>
      </c>
      <c r="F56" s="56">
        <f t="shared" si="0"/>
        <v>1800</v>
      </c>
    </row>
    <row r="57" spans="1:6" s="5" customFormat="1" ht="22.5" customHeight="1">
      <c r="A57" s="264" t="s">
        <v>9</v>
      </c>
      <c r="B57" s="265" t="s">
        <v>838</v>
      </c>
      <c r="C57" s="266" t="s">
        <v>848</v>
      </c>
      <c r="D57" s="267">
        <v>20</v>
      </c>
      <c r="E57" s="268">
        <v>350</v>
      </c>
      <c r="F57" s="56">
        <f t="shared" si="0"/>
        <v>7000</v>
      </c>
    </row>
    <row r="58" spans="1:6" s="5" customFormat="1" ht="22.5" customHeight="1">
      <c r="A58" s="264" t="s">
        <v>9</v>
      </c>
      <c r="B58" s="290" t="s">
        <v>840</v>
      </c>
      <c r="C58" s="266" t="s">
        <v>849</v>
      </c>
      <c r="D58" s="267">
        <v>25</v>
      </c>
      <c r="E58" s="268">
        <v>1625</v>
      </c>
      <c r="F58" s="56">
        <f t="shared" si="0"/>
        <v>40625</v>
      </c>
    </row>
    <row r="59" spans="1:6" s="5" customFormat="1" ht="22.5" customHeight="1">
      <c r="A59" s="264" t="s">
        <v>9</v>
      </c>
      <c r="B59" s="265" t="s">
        <v>2414</v>
      </c>
      <c r="C59" s="266" t="s">
        <v>850</v>
      </c>
      <c r="D59" s="267">
        <v>3</v>
      </c>
      <c r="E59" s="268">
        <v>1891.7250000000001</v>
      </c>
      <c r="F59" s="56">
        <f t="shared" si="0"/>
        <v>5675.18</v>
      </c>
    </row>
    <row r="60" spans="1:6" s="5" customFormat="1" ht="22.5" customHeight="1">
      <c r="A60" s="264" t="s">
        <v>9</v>
      </c>
      <c r="B60" s="265" t="s">
        <v>2415</v>
      </c>
      <c r="C60" s="266" t="s">
        <v>851</v>
      </c>
      <c r="D60" s="267">
        <v>3</v>
      </c>
      <c r="E60" s="268">
        <v>1891.7250000000001</v>
      </c>
      <c r="F60" s="56">
        <f t="shared" si="0"/>
        <v>5675.18</v>
      </c>
    </row>
    <row r="61" spans="1:6" s="5" customFormat="1" ht="22.5" customHeight="1">
      <c r="A61" s="264" t="s">
        <v>9</v>
      </c>
      <c r="B61" s="265" t="s">
        <v>2416</v>
      </c>
      <c r="C61" s="266" t="s">
        <v>852</v>
      </c>
      <c r="D61" s="267">
        <v>3</v>
      </c>
      <c r="E61" s="268">
        <v>1891.7250000000001</v>
      </c>
      <c r="F61" s="56">
        <f t="shared" si="0"/>
        <v>5675.18</v>
      </c>
    </row>
    <row r="62" spans="1:6" s="5" customFormat="1" ht="20.399999999999999">
      <c r="A62" s="264" t="s">
        <v>9</v>
      </c>
      <c r="B62" s="265" t="s">
        <v>2417</v>
      </c>
      <c r="C62" s="266" t="s">
        <v>853</v>
      </c>
      <c r="D62" s="267">
        <v>3</v>
      </c>
      <c r="E62" s="268">
        <v>1891.7250000000001</v>
      </c>
      <c r="F62" s="56">
        <f t="shared" si="0"/>
        <v>5675.18</v>
      </c>
    </row>
    <row r="63" spans="1:6" s="5" customFormat="1" ht="20.399999999999999">
      <c r="A63" s="264" t="s">
        <v>9</v>
      </c>
      <c r="B63" s="265" t="s">
        <v>2418</v>
      </c>
      <c r="C63" s="266" t="s">
        <v>854</v>
      </c>
      <c r="D63" s="267">
        <v>3</v>
      </c>
      <c r="E63" s="268">
        <v>1891.7250000000001</v>
      </c>
      <c r="F63" s="56">
        <f t="shared" si="0"/>
        <v>5675.18</v>
      </c>
    </row>
    <row r="64" spans="1:6" s="5" customFormat="1" ht="20.399999999999999">
      <c r="A64" s="264" t="s">
        <v>9</v>
      </c>
      <c r="B64" s="265" t="s">
        <v>2419</v>
      </c>
      <c r="C64" s="266" t="s">
        <v>855</v>
      </c>
      <c r="D64" s="267">
        <v>3</v>
      </c>
      <c r="E64" s="268">
        <v>1891.7250000000001</v>
      </c>
      <c r="F64" s="56">
        <f t="shared" si="0"/>
        <v>5675.18</v>
      </c>
    </row>
    <row r="65" spans="1:6" s="5" customFormat="1" ht="20.399999999999999">
      <c r="A65" s="264" t="s">
        <v>9</v>
      </c>
      <c r="B65" s="265" t="s">
        <v>2420</v>
      </c>
      <c r="C65" s="266" t="s">
        <v>856</v>
      </c>
      <c r="D65" s="267">
        <v>3</v>
      </c>
      <c r="E65" s="268">
        <v>1891.7250000000001</v>
      </c>
      <c r="F65" s="56">
        <f t="shared" si="0"/>
        <v>5675.18</v>
      </c>
    </row>
    <row r="66" spans="1:6" s="5" customFormat="1" ht="20.399999999999999">
      <c r="A66" s="264" t="s">
        <v>9</v>
      </c>
      <c r="B66" s="265" t="s">
        <v>2421</v>
      </c>
      <c r="C66" s="266" t="s">
        <v>857</v>
      </c>
      <c r="D66" s="267">
        <v>3</v>
      </c>
      <c r="E66" s="268">
        <v>1891.7250000000001</v>
      </c>
      <c r="F66" s="56">
        <f t="shared" si="0"/>
        <v>5675.18</v>
      </c>
    </row>
    <row r="67" spans="1:6" s="5" customFormat="1" ht="20.399999999999999">
      <c r="A67" s="264" t="s">
        <v>9</v>
      </c>
      <c r="B67" s="265" t="s">
        <v>2422</v>
      </c>
      <c r="C67" s="266" t="s">
        <v>858</v>
      </c>
      <c r="D67" s="267">
        <v>5</v>
      </c>
      <c r="E67" s="268">
        <v>420.56100000000004</v>
      </c>
      <c r="F67" s="56">
        <f t="shared" si="0"/>
        <v>2102.81</v>
      </c>
    </row>
    <row r="68" spans="1:6" s="5" customFormat="1" ht="10.199999999999999">
      <c r="A68" s="264" t="s">
        <v>9</v>
      </c>
      <c r="B68" s="265" t="s">
        <v>2423</v>
      </c>
      <c r="C68" s="266" t="s">
        <v>859</v>
      </c>
      <c r="D68" s="267">
        <v>5</v>
      </c>
      <c r="E68" s="268">
        <v>560.25</v>
      </c>
      <c r="F68" s="56">
        <f t="shared" ref="F68:F81" si="1">ROUND(E68*D68,2)</f>
        <v>2801.25</v>
      </c>
    </row>
    <row r="69" spans="1:6" s="5" customFormat="1" ht="20.399999999999999">
      <c r="A69" s="264" t="s">
        <v>9</v>
      </c>
      <c r="B69" s="265" t="s">
        <v>2424</v>
      </c>
      <c r="C69" s="266" t="s">
        <v>860</v>
      </c>
      <c r="D69" s="267">
        <v>10</v>
      </c>
      <c r="E69" s="268">
        <v>687.5</v>
      </c>
      <c r="F69" s="56">
        <f t="shared" si="1"/>
        <v>6875</v>
      </c>
    </row>
    <row r="70" spans="1:6" s="5" customFormat="1" ht="20.399999999999999">
      <c r="A70" s="264" t="s">
        <v>9</v>
      </c>
      <c r="B70" s="265" t="s">
        <v>2425</v>
      </c>
      <c r="C70" s="266" t="s">
        <v>861</v>
      </c>
      <c r="D70" s="267">
        <v>5</v>
      </c>
      <c r="E70" s="268">
        <v>1900</v>
      </c>
      <c r="F70" s="56">
        <f t="shared" si="1"/>
        <v>9500</v>
      </c>
    </row>
    <row r="71" spans="1:6" s="5" customFormat="1" ht="40.799999999999997">
      <c r="A71" s="264" t="s">
        <v>9</v>
      </c>
      <c r="B71" s="265" t="s">
        <v>871</v>
      </c>
      <c r="C71" s="266" t="s">
        <v>862</v>
      </c>
      <c r="D71" s="267">
        <v>1</v>
      </c>
      <c r="E71" s="268">
        <v>3600</v>
      </c>
      <c r="F71" s="56">
        <f t="shared" si="1"/>
        <v>3600</v>
      </c>
    </row>
    <row r="72" spans="1:6" s="5" customFormat="1" ht="40.799999999999997">
      <c r="A72" s="264" t="s">
        <v>9</v>
      </c>
      <c r="B72" s="265" t="s">
        <v>873</v>
      </c>
      <c r="C72" s="266" t="s">
        <v>863</v>
      </c>
      <c r="D72" s="267">
        <v>1</v>
      </c>
      <c r="E72" s="268">
        <v>3600</v>
      </c>
      <c r="F72" s="56">
        <f t="shared" si="1"/>
        <v>3600</v>
      </c>
    </row>
    <row r="73" spans="1:6" s="5" customFormat="1" ht="40.799999999999997">
      <c r="A73" s="264" t="s">
        <v>9</v>
      </c>
      <c r="B73" s="265" t="s">
        <v>875</v>
      </c>
      <c r="C73" s="266" t="s">
        <v>864</v>
      </c>
      <c r="D73" s="267">
        <v>1</v>
      </c>
      <c r="E73" s="268">
        <v>3600</v>
      </c>
      <c r="F73" s="56">
        <f t="shared" si="1"/>
        <v>3600</v>
      </c>
    </row>
    <row r="74" spans="1:6" s="5" customFormat="1" ht="40.799999999999997">
      <c r="A74" s="264" t="s">
        <v>9</v>
      </c>
      <c r="B74" s="265" t="s">
        <v>876</v>
      </c>
      <c r="C74" s="266" t="s">
        <v>865</v>
      </c>
      <c r="D74" s="267">
        <v>1</v>
      </c>
      <c r="E74" s="268">
        <v>3600</v>
      </c>
      <c r="F74" s="56">
        <f t="shared" si="1"/>
        <v>3600</v>
      </c>
    </row>
    <row r="75" spans="1:6" s="5" customFormat="1" ht="30.6">
      <c r="A75" s="264" t="s">
        <v>9</v>
      </c>
      <c r="B75" s="265" t="s">
        <v>877</v>
      </c>
      <c r="C75" s="266" t="s">
        <v>866</v>
      </c>
      <c r="D75" s="267">
        <v>1</v>
      </c>
      <c r="E75" s="268">
        <v>3000</v>
      </c>
      <c r="F75" s="56">
        <f t="shared" si="1"/>
        <v>3000</v>
      </c>
    </row>
    <row r="76" spans="1:6" s="5" customFormat="1" ht="30.6">
      <c r="A76" s="264" t="s">
        <v>9</v>
      </c>
      <c r="B76" s="265" t="s">
        <v>878</v>
      </c>
      <c r="C76" s="266" t="s">
        <v>867</v>
      </c>
      <c r="D76" s="267">
        <v>1</v>
      </c>
      <c r="E76" s="268">
        <v>3000</v>
      </c>
      <c r="F76" s="56">
        <f t="shared" si="1"/>
        <v>3000</v>
      </c>
    </row>
    <row r="77" spans="1:6" s="5" customFormat="1" ht="30.6">
      <c r="A77" s="264" t="s">
        <v>9</v>
      </c>
      <c r="B77" s="265" t="s">
        <v>879</v>
      </c>
      <c r="C77" s="266" t="s">
        <v>868</v>
      </c>
      <c r="D77" s="267">
        <v>1</v>
      </c>
      <c r="E77" s="268">
        <v>3000</v>
      </c>
      <c r="F77" s="56">
        <f t="shared" si="1"/>
        <v>3000</v>
      </c>
    </row>
    <row r="78" spans="1:6" s="5" customFormat="1" ht="30.6">
      <c r="A78" s="264" t="s">
        <v>9</v>
      </c>
      <c r="B78" s="265" t="s">
        <v>880</v>
      </c>
      <c r="C78" s="266" t="s">
        <v>869</v>
      </c>
      <c r="D78" s="267">
        <v>1</v>
      </c>
      <c r="E78" s="268">
        <v>3000</v>
      </c>
      <c r="F78" s="56">
        <f t="shared" si="1"/>
        <v>3000</v>
      </c>
    </row>
    <row r="79" spans="1:6" s="5" customFormat="1" ht="30.6">
      <c r="A79" s="264" t="s">
        <v>9</v>
      </c>
      <c r="B79" s="290" t="s">
        <v>881</v>
      </c>
      <c r="C79" s="266" t="s">
        <v>870</v>
      </c>
      <c r="D79" s="267">
        <v>8</v>
      </c>
      <c r="E79" s="268">
        <v>547.80000000000007</v>
      </c>
      <c r="F79" s="56">
        <f t="shared" si="1"/>
        <v>4382.3999999999996</v>
      </c>
    </row>
    <row r="80" spans="1:6" s="5" customFormat="1" ht="51">
      <c r="A80" s="264" t="s">
        <v>9</v>
      </c>
      <c r="B80" s="265" t="s">
        <v>882</v>
      </c>
      <c r="C80" s="266" t="s">
        <v>872</v>
      </c>
      <c r="D80" s="267">
        <v>1</v>
      </c>
      <c r="E80" s="268">
        <v>310</v>
      </c>
      <c r="F80" s="56">
        <f t="shared" si="1"/>
        <v>310</v>
      </c>
    </row>
    <row r="81" spans="1:6" s="5" customFormat="1" ht="31.2" thickBot="1">
      <c r="A81" s="264" t="s">
        <v>9</v>
      </c>
      <c r="B81" s="265" t="s">
        <v>883</v>
      </c>
      <c r="C81" s="266" t="s">
        <v>874</v>
      </c>
      <c r="D81" s="267">
        <v>5</v>
      </c>
      <c r="E81" s="268">
        <v>50</v>
      </c>
      <c r="F81" s="56">
        <f t="shared" si="1"/>
        <v>250</v>
      </c>
    </row>
    <row r="82" spans="1:6" s="5" customFormat="1" ht="10.8" thickBot="1">
      <c r="A82" s="471" t="s">
        <v>884</v>
      </c>
      <c r="B82" s="472"/>
      <c r="C82" s="472"/>
      <c r="D82" s="472"/>
      <c r="E82" s="473"/>
      <c r="F82" s="292">
        <f>SUM(F4:F81)</f>
        <v>628560.90000000049</v>
      </c>
    </row>
    <row r="83" spans="1:6" s="5" customFormat="1">
      <c r="A83" s="277"/>
      <c r="B83" s="278"/>
      <c r="C83" s="277"/>
      <c r="D83" s="279"/>
      <c r="E83" s="279"/>
      <c r="F83" s="280"/>
    </row>
    <row r="84" spans="1:6" s="5" customFormat="1">
      <c r="A84" s="277"/>
      <c r="B84" s="277"/>
      <c r="C84" s="277"/>
      <c r="D84" s="277"/>
      <c r="E84" s="14"/>
      <c r="F84" s="12"/>
    </row>
    <row r="85" spans="1:6" s="5" customFormat="1">
      <c r="A85" s="277"/>
      <c r="B85" s="277"/>
      <c r="C85" s="277"/>
      <c r="D85" s="277"/>
      <c r="E85" s="14"/>
      <c r="F85" s="12"/>
    </row>
    <row r="86" spans="1:6" s="5" customFormat="1">
      <c r="A86" s="277"/>
      <c r="B86" s="277"/>
      <c r="C86" s="277"/>
      <c r="D86" s="277"/>
      <c r="E86" s="14"/>
      <c r="F86" s="12"/>
    </row>
    <row r="87" spans="1:6" s="5" customFormat="1">
      <c r="A87" s="277"/>
      <c r="B87" s="277"/>
      <c r="C87" s="277"/>
      <c r="D87" s="277"/>
      <c r="E87" s="14"/>
      <c r="F87" s="12"/>
    </row>
    <row r="88" spans="1:6" s="5" customFormat="1">
      <c r="A88" s="277"/>
      <c r="B88" s="277"/>
      <c r="C88" s="277"/>
      <c r="D88" s="277"/>
      <c r="E88" s="14"/>
      <c r="F88" s="12"/>
    </row>
    <row r="89" spans="1:6" s="5" customFormat="1">
      <c r="A89" s="277"/>
      <c r="B89" s="277"/>
      <c r="C89" s="277"/>
      <c r="D89" s="277"/>
      <c r="E89" s="14"/>
      <c r="F89" s="12"/>
    </row>
    <row r="90" spans="1:6" s="5" customFormat="1">
      <c r="A90" s="277"/>
      <c r="B90" s="277"/>
      <c r="C90" s="277"/>
      <c r="D90" s="277"/>
      <c r="E90" s="14"/>
      <c r="F90" s="12"/>
    </row>
    <row r="91" spans="1:6" s="5" customFormat="1">
      <c r="A91" s="277"/>
      <c r="B91" s="277"/>
      <c r="C91" s="277"/>
      <c r="D91" s="277"/>
      <c r="E91" s="14"/>
      <c r="F91" s="12"/>
    </row>
    <row r="92" spans="1:6" s="5" customFormat="1">
      <c r="A92" s="277"/>
      <c r="B92" s="277"/>
      <c r="C92" s="277"/>
      <c r="D92" s="277"/>
      <c r="E92" s="14"/>
      <c r="F92" s="12"/>
    </row>
    <row r="93" spans="1:6" s="5" customFormat="1" ht="22.5" customHeight="1">
      <c r="A93" s="277"/>
      <c r="B93" s="277"/>
      <c r="C93" s="277"/>
      <c r="D93" s="277"/>
      <c r="E93" s="14"/>
      <c r="F93" s="12"/>
    </row>
    <row r="94" spans="1:6" s="5" customFormat="1">
      <c r="A94" s="277"/>
      <c r="B94" s="277"/>
      <c r="C94" s="277"/>
      <c r="D94" s="277"/>
      <c r="E94" s="14"/>
      <c r="F94" s="12"/>
    </row>
    <row r="95" spans="1:6" s="5" customFormat="1">
      <c r="A95" s="277"/>
      <c r="B95" s="277"/>
      <c r="C95" s="277"/>
      <c r="D95" s="277"/>
      <c r="E95" s="14"/>
      <c r="F95" s="12"/>
    </row>
    <row r="96" spans="1:6" s="5" customFormat="1">
      <c r="A96" s="277"/>
      <c r="B96" s="277"/>
      <c r="C96" s="277"/>
      <c r="D96" s="277"/>
      <c r="E96" s="14"/>
      <c r="F96" s="12"/>
    </row>
    <row r="97" spans="1:6" s="5" customFormat="1">
      <c r="A97" s="277"/>
      <c r="B97" s="277"/>
      <c r="C97" s="277"/>
      <c r="D97" s="277"/>
      <c r="E97" s="14"/>
      <c r="F97" s="12"/>
    </row>
    <row r="98" spans="1:6" s="5" customFormat="1">
      <c r="A98" s="277"/>
      <c r="B98" s="277"/>
      <c r="C98" s="277"/>
      <c r="D98" s="277"/>
      <c r="E98" s="14"/>
      <c r="F98" s="12"/>
    </row>
    <row r="99" spans="1:6" s="5" customFormat="1">
      <c r="A99" s="277"/>
      <c r="B99" s="277"/>
      <c r="C99" s="277"/>
      <c r="D99" s="277"/>
      <c r="E99" s="14"/>
      <c r="F99" s="12"/>
    </row>
    <row r="100" spans="1:6" s="5" customFormat="1">
      <c r="A100" s="277"/>
      <c r="B100" s="277"/>
      <c r="C100" s="277"/>
      <c r="D100" s="277"/>
      <c r="E100" s="14"/>
      <c r="F100" s="12"/>
    </row>
    <row r="101" spans="1:6" s="5" customFormat="1" ht="9.75" customHeight="1">
      <c r="A101" s="277"/>
      <c r="B101" s="277"/>
      <c r="C101" s="277"/>
      <c r="D101" s="277"/>
      <c r="E101" s="14"/>
      <c r="F101" s="12"/>
    </row>
    <row r="102" spans="1:6">
      <c r="A102" s="277"/>
      <c r="B102" s="277"/>
      <c r="C102" s="277"/>
      <c r="D102" s="277"/>
      <c r="E102" s="14"/>
    </row>
    <row r="103" spans="1:6">
      <c r="A103" s="277"/>
      <c r="B103" s="277"/>
      <c r="C103" s="277"/>
      <c r="D103" s="277"/>
      <c r="E103" s="14"/>
    </row>
    <row r="104" spans="1:6">
      <c r="A104" s="277"/>
      <c r="B104" s="277"/>
      <c r="C104" s="277"/>
      <c r="D104" s="277"/>
      <c r="E104" s="14"/>
    </row>
    <row r="105" spans="1:6">
      <c r="A105" s="277"/>
      <c r="B105" s="277"/>
      <c r="C105" s="277"/>
      <c r="D105" s="277"/>
      <c r="E105" s="14"/>
    </row>
    <row r="106" spans="1:6">
      <c r="A106" s="277"/>
      <c r="B106" s="277"/>
      <c r="C106" s="277"/>
      <c r="D106" s="277"/>
      <c r="E106" s="14"/>
    </row>
    <row r="107" spans="1:6">
      <c r="A107" s="277"/>
      <c r="B107" s="277"/>
      <c r="C107" s="277"/>
      <c r="D107" s="277"/>
      <c r="E107" s="14"/>
    </row>
    <row r="108" spans="1:6">
      <c r="A108" s="277"/>
      <c r="B108" s="277"/>
      <c r="C108" s="277"/>
      <c r="D108" s="277"/>
      <c r="E108" s="14"/>
    </row>
    <row r="109" spans="1:6">
      <c r="A109" s="277"/>
      <c r="B109" s="277"/>
      <c r="C109" s="277"/>
      <c r="D109" s="277"/>
      <c r="E109" s="14"/>
    </row>
    <row r="110" spans="1:6">
      <c r="A110" s="277"/>
      <c r="B110" s="277"/>
      <c r="C110" s="277"/>
      <c r="D110" s="277"/>
      <c r="E110" s="14"/>
    </row>
    <row r="111" spans="1:6">
      <c r="A111" s="277"/>
      <c r="B111" s="277"/>
      <c r="C111" s="277"/>
      <c r="D111" s="277"/>
      <c r="E111" s="14"/>
    </row>
    <row r="112" spans="1:6">
      <c r="A112" s="277"/>
      <c r="B112" s="277"/>
      <c r="C112" s="277"/>
      <c r="D112" s="277"/>
      <c r="E112" s="14"/>
    </row>
    <row r="113" spans="1:5" s="12" customFormat="1">
      <c r="A113" s="277"/>
      <c r="B113" s="277"/>
      <c r="C113" s="277"/>
      <c r="D113" s="277"/>
      <c r="E113" s="14"/>
    </row>
    <row r="114" spans="1:5" s="12" customFormat="1">
      <c r="A114" s="277"/>
      <c r="B114" s="277"/>
      <c r="C114" s="277"/>
      <c r="D114" s="277"/>
      <c r="E114" s="14"/>
    </row>
    <row r="115" spans="1:5" s="12" customFormat="1">
      <c r="A115" s="277"/>
      <c r="B115" s="277"/>
      <c r="C115" s="277"/>
      <c r="D115" s="277"/>
      <c r="E115" s="14"/>
    </row>
    <row r="116" spans="1:5" s="12" customFormat="1">
      <c r="A116" s="277"/>
      <c r="B116" s="277"/>
      <c r="C116" s="277"/>
      <c r="D116" s="277"/>
      <c r="E116" s="14"/>
    </row>
    <row r="117" spans="1:5" s="12" customFormat="1">
      <c r="A117" s="277"/>
      <c r="B117" s="277"/>
      <c r="C117" s="277"/>
      <c r="D117" s="277"/>
      <c r="E117" s="14"/>
    </row>
    <row r="118" spans="1:5" s="12" customFormat="1">
      <c r="A118" s="277"/>
      <c r="B118" s="277"/>
      <c r="C118" s="277"/>
      <c r="D118" s="277"/>
      <c r="E118" s="14"/>
    </row>
    <row r="119" spans="1:5" s="12" customFormat="1">
      <c r="A119" s="277"/>
      <c r="B119" s="277"/>
      <c r="C119" s="277"/>
      <c r="D119" s="277"/>
      <c r="E119" s="14"/>
    </row>
    <row r="120" spans="1:5" s="12" customFormat="1">
      <c r="A120" s="277"/>
      <c r="B120" s="277"/>
      <c r="C120" s="277"/>
      <c r="D120" s="277"/>
      <c r="E120" s="14"/>
    </row>
    <row r="121" spans="1:5" s="12" customFormat="1">
      <c r="A121" s="277"/>
      <c r="B121" s="277"/>
      <c r="C121" s="277"/>
      <c r="D121" s="277"/>
      <c r="E121" s="14"/>
    </row>
    <row r="122" spans="1:5" s="12" customFormat="1">
      <c r="A122" s="277"/>
      <c r="B122" s="277"/>
      <c r="C122" s="277"/>
      <c r="D122" s="277"/>
      <c r="E122" s="14"/>
    </row>
    <row r="123" spans="1:5" s="12" customFormat="1">
      <c r="A123" s="277"/>
      <c r="B123" s="277"/>
      <c r="C123" s="277"/>
      <c r="D123" s="277"/>
      <c r="E123" s="14"/>
    </row>
    <row r="124" spans="1:5" s="12" customFormat="1">
      <c r="A124" s="277"/>
      <c r="B124" s="277"/>
      <c r="C124" s="277"/>
      <c r="D124" s="277"/>
      <c r="E124" s="14"/>
    </row>
    <row r="125" spans="1:5" s="12" customFormat="1">
      <c r="A125" s="277"/>
      <c r="B125" s="277"/>
      <c r="C125" s="277"/>
      <c r="D125" s="277"/>
      <c r="E125" s="14"/>
    </row>
    <row r="126" spans="1:5" s="12" customFormat="1">
      <c r="A126" s="277"/>
      <c r="B126" s="277"/>
      <c r="C126" s="277"/>
      <c r="D126" s="277"/>
      <c r="E126" s="14"/>
    </row>
    <row r="127" spans="1:5" s="12" customFormat="1">
      <c r="A127" s="277"/>
      <c r="B127" s="277"/>
      <c r="C127" s="277"/>
      <c r="D127" s="277"/>
      <c r="E127" s="14"/>
    </row>
    <row r="128" spans="1:5" s="12" customFormat="1">
      <c r="A128" s="277"/>
      <c r="B128" s="277"/>
      <c r="C128" s="277"/>
      <c r="D128" s="277"/>
      <c r="E128" s="14"/>
    </row>
    <row r="129" spans="1:5" s="12" customFormat="1">
      <c r="A129" s="277"/>
      <c r="B129" s="277"/>
      <c r="C129" s="277"/>
      <c r="D129" s="277"/>
      <c r="E129" s="14"/>
    </row>
    <row r="130" spans="1:5" s="12" customFormat="1">
      <c r="A130" s="277"/>
      <c r="B130" s="277"/>
      <c r="C130" s="277"/>
      <c r="D130" s="277"/>
      <c r="E130" s="14"/>
    </row>
    <row r="131" spans="1:5" s="12" customFormat="1">
      <c r="A131" s="277"/>
      <c r="B131" s="277"/>
      <c r="C131" s="277"/>
      <c r="D131" s="277"/>
      <c r="E131" s="14"/>
    </row>
    <row r="132" spans="1:5" s="12" customFormat="1">
      <c r="A132" s="277"/>
      <c r="B132" s="277"/>
      <c r="C132" s="277"/>
      <c r="D132" s="277"/>
      <c r="E132" s="14"/>
    </row>
    <row r="133" spans="1:5" s="12" customFormat="1">
      <c r="A133" s="277"/>
      <c r="B133" s="277"/>
      <c r="C133" s="277"/>
      <c r="D133" s="277"/>
      <c r="E133" s="14"/>
    </row>
    <row r="134" spans="1:5" s="12" customFormat="1">
      <c r="A134" s="277"/>
      <c r="B134" s="277"/>
      <c r="C134" s="277"/>
      <c r="D134" s="277"/>
      <c r="E134" s="14"/>
    </row>
    <row r="135" spans="1:5" s="12" customFormat="1">
      <c r="A135" s="277"/>
      <c r="B135" s="277"/>
      <c r="C135" s="277"/>
      <c r="D135" s="277"/>
      <c r="E135" s="14"/>
    </row>
    <row r="136" spans="1:5" s="12" customFormat="1">
      <c r="A136" s="277"/>
      <c r="B136" s="277"/>
      <c r="C136" s="277"/>
      <c r="D136" s="277"/>
      <c r="E136" s="14"/>
    </row>
    <row r="137" spans="1:5" s="12" customFormat="1">
      <c r="A137" s="277"/>
      <c r="B137" s="277"/>
      <c r="C137" s="277"/>
      <c r="D137" s="277"/>
      <c r="E137" s="14"/>
    </row>
    <row r="138" spans="1:5" s="12" customFormat="1">
      <c r="A138" s="277"/>
      <c r="B138" s="277"/>
      <c r="C138" s="277"/>
      <c r="D138" s="277"/>
      <c r="E138" s="14"/>
    </row>
    <row r="139" spans="1:5" s="12" customFormat="1">
      <c r="A139" s="277"/>
      <c r="B139" s="277"/>
      <c r="C139" s="277"/>
      <c r="D139" s="277"/>
      <c r="E139" s="14"/>
    </row>
    <row r="140" spans="1:5" s="12" customFormat="1">
      <c r="A140" s="277"/>
      <c r="B140" s="277"/>
      <c r="C140" s="277"/>
      <c r="D140" s="277"/>
      <c r="E140" s="14"/>
    </row>
    <row r="141" spans="1:5" s="12" customFormat="1">
      <c r="A141" s="277"/>
      <c r="B141" s="277"/>
      <c r="C141" s="277"/>
      <c r="D141" s="277"/>
      <c r="E141" s="14"/>
    </row>
    <row r="142" spans="1:5" s="12" customFormat="1">
      <c r="A142" s="277"/>
      <c r="B142" s="277"/>
      <c r="C142" s="277"/>
      <c r="D142" s="277"/>
      <c r="E142" s="14"/>
    </row>
    <row r="143" spans="1:5" s="12" customFormat="1">
      <c r="A143" s="281"/>
      <c r="B143" s="281"/>
      <c r="C143" s="281"/>
      <c r="D143" s="281"/>
      <c r="E143" s="15"/>
    </row>
    <row r="144" spans="1:5" s="12" customFormat="1">
      <c r="A144" s="281"/>
      <c r="B144" s="281"/>
      <c r="C144" s="281"/>
      <c r="D144" s="281"/>
      <c r="E144" s="15"/>
    </row>
    <row r="145" spans="1:5" s="12" customFormat="1">
      <c r="A145" s="281"/>
      <c r="B145" s="281"/>
      <c r="C145" s="281"/>
      <c r="D145" s="281"/>
      <c r="E145" s="15"/>
    </row>
    <row r="146" spans="1:5" s="12" customFormat="1">
      <c r="A146" s="281"/>
      <c r="B146" s="281"/>
      <c r="C146" s="281"/>
      <c r="D146" s="281"/>
      <c r="E146" s="15"/>
    </row>
    <row r="147" spans="1:5" s="12" customFormat="1">
      <c r="A147" s="281"/>
      <c r="B147" s="281"/>
      <c r="C147" s="281"/>
      <c r="D147" s="281"/>
      <c r="E147" s="15"/>
    </row>
    <row r="148" spans="1:5" s="12" customFormat="1">
      <c r="A148" s="281"/>
      <c r="B148" s="281"/>
      <c r="C148" s="281"/>
      <c r="D148" s="281"/>
      <c r="E148" s="15"/>
    </row>
    <row r="149" spans="1:5" s="12" customFormat="1">
      <c r="A149" s="281"/>
      <c r="B149" s="281"/>
      <c r="C149" s="281"/>
      <c r="D149" s="281"/>
      <c r="E149" s="15"/>
    </row>
    <row r="150" spans="1:5" s="12" customFormat="1">
      <c r="A150" s="281"/>
      <c r="B150" s="281"/>
      <c r="C150" s="281"/>
      <c r="D150" s="281"/>
      <c r="E150" s="15"/>
    </row>
    <row r="151" spans="1:5" s="12" customFormat="1">
      <c r="A151" s="281"/>
      <c r="B151" s="281"/>
      <c r="C151" s="281"/>
      <c r="D151" s="281"/>
      <c r="E151" s="15"/>
    </row>
    <row r="152" spans="1:5" s="12" customFormat="1">
      <c r="A152" s="281"/>
      <c r="B152" s="281"/>
      <c r="C152" s="281"/>
      <c r="D152" s="281"/>
      <c r="E152" s="15"/>
    </row>
    <row r="153" spans="1:5" s="12" customFormat="1">
      <c r="A153" s="281"/>
      <c r="B153" s="281"/>
      <c r="C153" s="281"/>
      <c r="D153" s="281"/>
      <c r="E153" s="15"/>
    </row>
    <row r="154" spans="1:5" s="12" customFormat="1">
      <c r="A154" s="281"/>
      <c r="B154" s="281"/>
      <c r="C154" s="281"/>
      <c r="D154" s="281"/>
      <c r="E154" s="15"/>
    </row>
    <row r="155" spans="1:5" s="12" customFormat="1">
      <c r="A155" s="281"/>
      <c r="B155" s="281"/>
      <c r="C155" s="281"/>
      <c r="D155" s="281"/>
      <c r="E155" s="15"/>
    </row>
    <row r="156" spans="1:5" s="12" customFormat="1">
      <c r="A156" s="281"/>
      <c r="B156" s="281"/>
      <c r="C156" s="281"/>
      <c r="D156" s="281"/>
      <c r="E156" s="15"/>
    </row>
    <row r="157" spans="1:5" s="12" customFormat="1">
      <c r="A157" s="281"/>
      <c r="B157" s="281"/>
      <c r="C157" s="281"/>
      <c r="D157" s="281"/>
      <c r="E157" s="15"/>
    </row>
    <row r="158" spans="1:5" s="12" customFormat="1">
      <c r="A158" s="281"/>
      <c r="B158" s="281"/>
      <c r="C158" s="281"/>
      <c r="D158" s="281"/>
      <c r="E158" s="15"/>
    </row>
    <row r="159" spans="1:5" s="12" customFormat="1">
      <c r="A159" s="281"/>
      <c r="B159" s="281"/>
      <c r="C159" s="281"/>
      <c r="D159" s="281"/>
      <c r="E159" s="15"/>
    </row>
    <row r="160" spans="1:5" s="12" customFormat="1">
      <c r="A160" s="281"/>
      <c r="B160" s="281"/>
      <c r="C160" s="281"/>
      <c r="D160" s="281"/>
      <c r="E160" s="15"/>
    </row>
    <row r="161" spans="1:5" s="12" customFormat="1">
      <c r="A161" s="281"/>
      <c r="B161" s="281"/>
      <c r="C161" s="281"/>
      <c r="D161" s="281"/>
      <c r="E161" s="15"/>
    </row>
  </sheetData>
  <mergeCells count="2">
    <mergeCell ref="A2:F2"/>
    <mergeCell ref="A82:E82"/>
  </mergeCells>
  <pageMargins left="0.70866141732283472" right="0.70866141732283472" top="0.74803149606299213" bottom="0.74803149606299213" header="0.31496062992125984" footer="0.31496062992125984"/>
  <pageSetup paperSize="9" scale="84" orientation="portrait" r:id="rId1"/>
  <headerFooter>
    <oddFooter>Página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FCAD-E110-4F53-B006-DCF21563E555}">
  <dimension ref="A1:I247"/>
  <sheetViews>
    <sheetView showGridLines="0" zoomScale="115" zoomScaleNormal="115" zoomScaleSheetLayoutView="100" workbookViewId="0">
      <pane ySplit="3" topLeftCell="A4" activePane="bottomLeft" state="frozen"/>
      <selection activeCell="A2" sqref="A2:F2"/>
      <selection pane="bottomLeft" activeCell="E207" sqref="E207"/>
    </sheetView>
  </sheetViews>
  <sheetFormatPr baseColWidth="10" defaultColWidth="11" defaultRowHeight="13.2"/>
  <cols>
    <col min="1" max="1" width="6.59765625" style="338" customWidth="1"/>
    <col min="2" max="2" width="49.3984375" style="338" customWidth="1"/>
    <col min="3" max="5" width="10.09765625" style="338" customWidth="1"/>
    <col min="6" max="6" width="13" style="12" customWidth="1"/>
    <col min="7" max="7" width="14.09765625" style="2" customWidth="1"/>
    <col min="8" max="8" width="10.19921875" style="116" customWidth="1"/>
    <col min="9" max="16384" width="11" style="3"/>
  </cols>
  <sheetData>
    <row r="1" spans="1:8" ht="12">
      <c r="A1" s="306"/>
      <c r="B1" s="307"/>
      <c r="C1" s="307"/>
      <c r="D1" s="307"/>
      <c r="E1" s="307"/>
      <c r="F1" s="286"/>
    </row>
    <row r="2" spans="1:8" s="5" customFormat="1" ht="22.5" customHeight="1" thickBot="1">
      <c r="A2" s="308" t="s">
        <v>892</v>
      </c>
      <c r="B2" s="308"/>
      <c r="C2" s="308"/>
      <c r="D2" s="308"/>
      <c r="E2" s="308"/>
      <c r="F2" s="300"/>
      <c r="G2" s="2"/>
      <c r="H2" s="116"/>
    </row>
    <row r="3" spans="1:8" ht="21" thickBot="1">
      <c r="A3" s="309" t="s">
        <v>90</v>
      </c>
      <c r="B3" s="310" t="s">
        <v>8</v>
      </c>
      <c r="C3" s="311" t="s">
        <v>0</v>
      </c>
      <c r="D3" s="312" t="s">
        <v>130</v>
      </c>
      <c r="E3" s="313" t="s">
        <v>1</v>
      </c>
      <c r="F3" s="4" t="s">
        <v>2</v>
      </c>
      <c r="G3" s="107"/>
      <c r="H3" s="118"/>
    </row>
    <row r="4" spans="1:8" s="107" customFormat="1" ht="47.1" customHeight="1">
      <c r="A4" s="314" t="s">
        <v>1810</v>
      </c>
      <c r="B4" s="315" t="s">
        <v>2729</v>
      </c>
      <c r="C4" s="316" t="s">
        <v>893</v>
      </c>
      <c r="D4" s="282">
        <v>1</v>
      </c>
      <c r="E4" s="114">
        <v>2997.96</v>
      </c>
      <c r="F4" s="68">
        <f t="shared" ref="F4:F67" si="0">ROUND(D4*E4,2)</f>
        <v>2997.96</v>
      </c>
      <c r="G4" s="9"/>
      <c r="H4" s="113"/>
    </row>
    <row r="5" spans="1:8" s="107" customFormat="1" ht="47.1" customHeight="1">
      <c r="A5" s="314" t="s">
        <v>1810</v>
      </c>
      <c r="B5" s="290" t="s">
        <v>2730</v>
      </c>
      <c r="C5" s="316" t="s">
        <v>894</v>
      </c>
      <c r="D5" s="282">
        <v>1</v>
      </c>
      <c r="E5" s="104">
        <v>1812.7200000000003</v>
      </c>
      <c r="F5" s="56">
        <f t="shared" si="0"/>
        <v>1812.72</v>
      </c>
      <c r="G5" s="9"/>
      <c r="H5" s="113"/>
    </row>
    <row r="6" spans="1:8" s="5" customFormat="1" ht="47.1" customHeight="1">
      <c r="A6" s="314" t="s">
        <v>1810</v>
      </c>
      <c r="B6" s="290" t="s">
        <v>2731</v>
      </c>
      <c r="C6" s="316" t="s">
        <v>895</v>
      </c>
      <c r="D6" s="282">
        <v>1</v>
      </c>
      <c r="E6" s="104">
        <v>9223.9560000000001</v>
      </c>
      <c r="F6" s="56">
        <f t="shared" si="0"/>
        <v>9223.9599999999991</v>
      </c>
      <c r="G6" s="9"/>
      <c r="H6" s="113"/>
    </row>
    <row r="7" spans="1:8" s="5" customFormat="1" ht="47.1" customHeight="1">
      <c r="A7" s="314" t="s">
        <v>1810</v>
      </c>
      <c r="B7" s="290" t="s">
        <v>2732</v>
      </c>
      <c r="C7" s="316" t="s">
        <v>896</v>
      </c>
      <c r="D7" s="282">
        <v>1</v>
      </c>
      <c r="E7" s="104">
        <v>4078.6200000000003</v>
      </c>
      <c r="F7" s="56">
        <f t="shared" si="0"/>
        <v>4078.62</v>
      </c>
      <c r="G7" s="9"/>
      <c r="H7" s="113"/>
    </row>
    <row r="8" spans="1:8" s="5" customFormat="1" ht="47.1" customHeight="1">
      <c r="A8" s="314" t="s">
        <v>1810</v>
      </c>
      <c r="B8" s="290" t="s">
        <v>2733</v>
      </c>
      <c r="C8" s="316" t="s">
        <v>897</v>
      </c>
      <c r="D8" s="282">
        <v>1</v>
      </c>
      <c r="E8" s="104">
        <v>2440.2000000000003</v>
      </c>
      <c r="F8" s="56">
        <f t="shared" si="0"/>
        <v>2440.1999999999998</v>
      </c>
      <c r="G8" s="9"/>
      <c r="H8" s="113"/>
    </row>
    <row r="9" spans="1:8" s="5" customFormat="1" ht="47.1" customHeight="1">
      <c r="A9" s="314" t="s">
        <v>1810</v>
      </c>
      <c r="B9" s="290" t="s">
        <v>2734</v>
      </c>
      <c r="C9" s="316" t="s">
        <v>898</v>
      </c>
      <c r="D9" s="282">
        <v>1</v>
      </c>
      <c r="E9" s="104">
        <v>10126.830000000002</v>
      </c>
      <c r="F9" s="56">
        <f t="shared" si="0"/>
        <v>10126.83</v>
      </c>
      <c r="G9" s="9"/>
      <c r="H9" s="113"/>
    </row>
    <row r="10" spans="1:8" s="5" customFormat="1" ht="47.1" customHeight="1">
      <c r="A10" s="314" t="s">
        <v>1810</v>
      </c>
      <c r="B10" s="290" t="s">
        <v>2735</v>
      </c>
      <c r="C10" s="316" t="s">
        <v>899</v>
      </c>
      <c r="D10" s="282">
        <v>1</v>
      </c>
      <c r="E10" s="104">
        <v>9760.8000000000011</v>
      </c>
      <c r="F10" s="56">
        <f t="shared" si="0"/>
        <v>9760.7999999999993</v>
      </c>
      <c r="G10" s="9"/>
      <c r="H10" s="119"/>
    </row>
    <row r="11" spans="1:8" s="5" customFormat="1" ht="47.1" customHeight="1">
      <c r="A11" s="314" t="s">
        <v>1810</v>
      </c>
      <c r="B11" s="290" t="s">
        <v>2736</v>
      </c>
      <c r="C11" s="316" t="s">
        <v>900</v>
      </c>
      <c r="D11" s="282">
        <v>1</v>
      </c>
      <c r="E11" s="104">
        <v>6170.22</v>
      </c>
      <c r="F11" s="56">
        <f t="shared" si="0"/>
        <v>6170.22</v>
      </c>
      <c r="G11" s="9"/>
      <c r="H11" s="113"/>
    </row>
    <row r="12" spans="1:8" s="120" customFormat="1" ht="47.1" customHeight="1">
      <c r="A12" s="314" t="s">
        <v>1810</v>
      </c>
      <c r="B12" s="290" t="s">
        <v>2737</v>
      </c>
      <c r="C12" s="316" t="s">
        <v>901</v>
      </c>
      <c r="D12" s="282">
        <v>1</v>
      </c>
      <c r="E12" s="104">
        <v>5751.9000000000005</v>
      </c>
      <c r="F12" s="56">
        <f t="shared" si="0"/>
        <v>5751.9</v>
      </c>
      <c r="G12" s="9"/>
      <c r="H12" s="119"/>
    </row>
    <row r="13" spans="1:8" s="120" customFormat="1" ht="47.1" customHeight="1">
      <c r="A13" s="314" t="s">
        <v>1810</v>
      </c>
      <c r="B13" s="290" t="s">
        <v>2738</v>
      </c>
      <c r="C13" s="316" t="s">
        <v>902</v>
      </c>
      <c r="D13" s="282">
        <v>1</v>
      </c>
      <c r="E13" s="104">
        <v>2788.8</v>
      </c>
      <c r="F13" s="56">
        <f t="shared" si="0"/>
        <v>2788.8</v>
      </c>
      <c r="G13" s="9"/>
      <c r="H13" s="119"/>
    </row>
    <row r="14" spans="1:8" s="120" customFormat="1" ht="57" customHeight="1">
      <c r="A14" s="314" t="s">
        <v>1810</v>
      </c>
      <c r="B14" s="290" t="s">
        <v>2739</v>
      </c>
      <c r="C14" s="316" t="s">
        <v>903</v>
      </c>
      <c r="D14" s="282">
        <v>1</v>
      </c>
      <c r="E14" s="104">
        <v>1620.9900000000002</v>
      </c>
      <c r="F14" s="56">
        <f t="shared" si="0"/>
        <v>1620.99</v>
      </c>
      <c r="G14" s="9"/>
      <c r="H14" s="113"/>
    </row>
    <row r="15" spans="1:8" s="120" customFormat="1" ht="57" customHeight="1">
      <c r="A15" s="314" t="s">
        <v>1810</v>
      </c>
      <c r="B15" s="290" t="s">
        <v>2740</v>
      </c>
      <c r="C15" s="316" t="s">
        <v>904</v>
      </c>
      <c r="D15" s="282">
        <v>1</v>
      </c>
      <c r="E15" s="104">
        <v>522.90000000000009</v>
      </c>
      <c r="F15" s="56">
        <f t="shared" si="0"/>
        <v>522.9</v>
      </c>
      <c r="G15" s="9"/>
      <c r="H15" s="119"/>
    </row>
    <row r="16" spans="1:8" s="120" customFormat="1" ht="47.1" customHeight="1">
      <c r="A16" s="314" t="s">
        <v>1810</v>
      </c>
      <c r="B16" s="290" t="s">
        <v>2741</v>
      </c>
      <c r="C16" s="316" t="s">
        <v>905</v>
      </c>
      <c r="D16" s="282">
        <v>1</v>
      </c>
      <c r="E16" s="104">
        <v>662.34</v>
      </c>
      <c r="F16" s="56">
        <f t="shared" si="0"/>
        <v>662.34</v>
      </c>
      <c r="G16" s="9"/>
      <c r="H16" s="113"/>
    </row>
    <row r="17" spans="1:8" s="120" customFormat="1" ht="47.1" customHeight="1">
      <c r="A17" s="314" t="s">
        <v>1810</v>
      </c>
      <c r="B17" s="290" t="s">
        <v>2742</v>
      </c>
      <c r="C17" s="316" t="s">
        <v>906</v>
      </c>
      <c r="D17" s="282">
        <v>1</v>
      </c>
      <c r="E17" s="104">
        <v>4531.8</v>
      </c>
      <c r="F17" s="56">
        <f t="shared" si="0"/>
        <v>4531.8</v>
      </c>
      <c r="G17" s="121"/>
      <c r="H17" s="119"/>
    </row>
    <row r="18" spans="1:8" s="120" customFormat="1" ht="36" customHeight="1">
      <c r="A18" s="314" t="s">
        <v>1810</v>
      </c>
      <c r="B18" s="290" t="s">
        <v>2743</v>
      </c>
      <c r="C18" s="316" t="s">
        <v>907</v>
      </c>
      <c r="D18" s="282">
        <v>1</v>
      </c>
      <c r="E18" s="104">
        <v>4462.08</v>
      </c>
      <c r="F18" s="56">
        <f t="shared" si="0"/>
        <v>4462.08</v>
      </c>
      <c r="G18" s="121"/>
      <c r="H18" s="119"/>
    </row>
    <row r="19" spans="1:8" s="120" customFormat="1" ht="36" customHeight="1">
      <c r="A19" s="314" t="s">
        <v>1810</v>
      </c>
      <c r="B19" s="290" t="s">
        <v>2744</v>
      </c>
      <c r="C19" s="316" t="s">
        <v>908</v>
      </c>
      <c r="D19" s="282">
        <v>1</v>
      </c>
      <c r="E19" s="104">
        <v>1743.0000000000002</v>
      </c>
      <c r="F19" s="56">
        <f t="shared" si="0"/>
        <v>1743</v>
      </c>
      <c r="G19" s="121"/>
      <c r="H19" s="119"/>
    </row>
    <row r="20" spans="1:8" s="5" customFormat="1" ht="47.1" customHeight="1">
      <c r="A20" s="314" t="s">
        <v>1810</v>
      </c>
      <c r="B20" s="290" t="s">
        <v>2745</v>
      </c>
      <c r="C20" s="316" t="s">
        <v>909</v>
      </c>
      <c r="D20" s="282">
        <v>1</v>
      </c>
      <c r="E20" s="104">
        <v>5089.5600000000004</v>
      </c>
      <c r="F20" s="56">
        <f t="shared" si="0"/>
        <v>5089.5600000000004</v>
      </c>
      <c r="G20" s="9"/>
      <c r="H20" s="113"/>
    </row>
    <row r="21" spans="1:8" s="5" customFormat="1" ht="47.1" customHeight="1">
      <c r="A21" s="314" t="s">
        <v>1810</v>
      </c>
      <c r="B21" s="290" t="s">
        <v>2746</v>
      </c>
      <c r="C21" s="316" t="s">
        <v>910</v>
      </c>
      <c r="D21" s="282">
        <v>1</v>
      </c>
      <c r="E21" s="104">
        <v>4322.6400000000003</v>
      </c>
      <c r="F21" s="56">
        <f t="shared" si="0"/>
        <v>4322.6400000000003</v>
      </c>
      <c r="G21" s="9"/>
      <c r="H21" s="113"/>
    </row>
    <row r="22" spans="1:8" s="5" customFormat="1" ht="47.1" customHeight="1">
      <c r="A22" s="314" t="s">
        <v>1810</v>
      </c>
      <c r="B22" s="290" t="s">
        <v>2747</v>
      </c>
      <c r="C22" s="316" t="s">
        <v>911</v>
      </c>
      <c r="D22" s="282">
        <v>1</v>
      </c>
      <c r="E22" s="104">
        <v>888.93000000000006</v>
      </c>
      <c r="F22" s="56">
        <f t="shared" si="0"/>
        <v>888.93</v>
      </c>
      <c r="G22" s="9"/>
      <c r="H22" s="113"/>
    </row>
    <row r="23" spans="1:8" s="5" customFormat="1" ht="36" customHeight="1">
      <c r="A23" s="314" t="s">
        <v>1810</v>
      </c>
      <c r="B23" s="290" t="s">
        <v>2748</v>
      </c>
      <c r="C23" s="316" t="s">
        <v>913</v>
      </c>
      <c r="D23" s="282">
        <v>1</v>
      </c>
      <c r="E23" s="104">
        <v>697.2</v>
      </c>
      <c r="F23" s="56">
        <f t="shared" si="0"/>
        <v>697.2</v>
      </c>
      <c r="G23" s="9"/>
      <c r="H23" s="113"/>
    </row>
    <row r="24" spans="1:8" s="5" customFormat="1" ht="36" customHeight="1">
      <c r="A24" s="314" t="s">
        <v>1810</v>
      </c>
      <c r="B24" s="290" t="s">
        <v>2749</v>
      </c>
      <c r="C24" s="316" t="s">
        <v>915</v>
      </c>
      <c r="D24" s="282">
        <v>1</v>
      </c>
      <c r="E24" s="104">
        <v>7843.5000000000009</v>
      </c>
      <c r="F24" s="56">
        <f t="shared" si="0"/>
        <v>7843.5</v>
      </c>
      <c r="G24" s="9"/>
      <c r="H24" s="113"/>
    </row>
    <row r="25" spans="1:8" s="5" customFormat="1" ht="36" customHeight="1">
      <c r="A25" s="314" t="s">
        <v>1810</v>
      </c>
      <c r="B25" s="290" t="s">
        <v>2750</v>
      </c>
      <c r="C25" s="316" t="s">
        <v>917</v>
      </c>
      <c r="D25" s="282">
        <v>1</v>
      </c>
      <c r="E25" s="104">
        <v>784.35</v>
      </c>
      <c r="F25" s="56">
        <f t="shared" si="0"/>
        <v>784.35</v>
      </c>
      <c r="G25" s="9"/>
      <c r="H25" s="113"/>
    </row>
    <row r="26" spans="1:8" s="5" customFormat="1" ht="36" customHeight="1">
      <c r="A26" s="314" t="s">
        <v>1810</v>
      </c>
      <c r="B26" s="290" t="s">
        <v>2751</v>
      </c>
      <c r="C26" s="316" t="s">
        <v>918</v>
      </c>
      <c r="D26" s="282">
        <v>1</v>
      </c>
      <c r="E26" s="104">
        <v>14780.640000000001</v>
      </c>
      <c r="F26" s="56">
        <f t="shared" si="0"/>
        <v>14780.64</v>
      </c>
      <c r="G26" s="9"/>
      <c r="H26" s="113"/>
    </row>
    <row r="27" spans="1:8" s="5" customFormat="1" ht="36" customHeight="1">
      <c r="A27" s="314" t="s">
        <v>1810</v>
      </c>
      <c r="B27" s="290" t="s">
        <v>2752</v>
      </c>
      <c r="C27" s="316" t="s">
        <v>919</v>
      </c>
      <c r="D27" s="282">
        <v>1</v>
      </c>
      <c r="E27" s="104">
        <v>261.45000000000005</v>
      </c>
      <c r="F27" s="56">
        <f t="shared" si="0"/>
        <v>261.45</v>
      </c>
      <c r="G27" s="9"/>
      <c r="H27" s="113"/>
    </row>
    <row r="28" spans="1:8" s="5" customFormat="1" ht="36" customHeight="1">
      <c r="A28" s="314" t="s">
        <v>1810</v>
      </c>
      <c r="B28" s="290" t="s">
        <v>2753</v>
      </c>
      <c r="C28" s="316" t="s">
        <v>920</v>
      </c>
      <c r="D28" s="282">
        <v>1</v>
      </c>
      <c r="E28" s="104">
        <v>50198.400000000001</v>
      </c>
      <c r="F28" s="56">
        <f t="shared" si="0"/>
        <v>50198.400000000001</v>
      </c>
      <c r="G28" s="9"/>
      <c r="H28" s="113"/>
    </row>
    <row r="29" spans="1:8" s="5" customFormat="1" ht="36" customHeight="1">
      <c r="A29" s="314" t="s">
        <v>1810</v>
      </c>
      <c r="B29" s="290" t="s">
        <v>2754</v>
      </c>
      <c r="C29" s="316" t="s">
        <v>921</v>
      </c>
      <c r="D29" s="282">
        <v>1</v>
      </c>
      <c r="E29" s="104">
        <v>976.08</v>
      </c>
      <c r="F29" s="56">
        <f t="shared" si="0"/>
        <v>976.08</v>
      </c>
      <c r="G29" s="9"/>
      <c r="H29" s="113"/>
    </row>
    <row r="30" spans="1:8" s="5" customFormat="1" ht="36" customHeight="1">
      <c r="A30" s="314" t="s">
        <v>1810</v>
      </c>
      <c r="B30" s="290" t="s">
        <v>2755</v>
      </c>
      <c r="C30" s="316" t="s">
        <v>922</v>
      </c>
      <c r="D30" s="282">
        <v>1</v>
      </c>
      <c r="E30" s="104">
        <v>1132.95</v>
      </c>
      <c r="F30" s="56">
        <f t="shared" si="0"/>
        <v>1132.95</v>
      </c>
      <c r="G30" s="9"/>
      <c r="H30" s="113"/>
    </row>
    <row r="31" spans="1:8" s="5" customFormat="1" ht="36" customHeight="1">
      <c r="A31" s="314" t="s">
        <v>1810</v>
      </c>
      <c r="B31" s="290" t="s">
        <v>2756</v>
      </c>
      <c r="C31" s="316" t="s">
        <v>923</v>
      </c>
      <c r="D31" s="282">
        <v>1</v>
      </c>
      <c r="E31" s="104">
        <v>11242.35</v>
      </c>
      <c r="F31" s="56">
        <f t="shared" si="0"/>
        <v>11242.35</v>
      </c>
      <c r="G31" s="9"/>
      <c r="H31" s="113"/>
    </row>
    <row r="32" spans="1:8" s="5" customFormat="1" ht="36" customHeight="1">
      <c r="A32" s="314" t="s">
        <v>1810</v>
      </c>
      <c r="B32" s="290" t="s">
        <v>2757</v>
      </c>
      <c r="C32" s="316" t="s">
        <v>924</v>
      </c>
      <c r="D32" s="282">
        <v>1</v>
      </c>
      <c r="E32" s="104">
        <v>3486.0000000000005</v>
      </c>
      <c r="F32" s="56">
        <f t="shared" si="0"/>
        <v>3486</v>
      </c>
      <c r="G32" s="9"/>
      <c r="H32" s="113"/>
    </row>
    <row r="33" spans="1:8" s="5" customFormat="1" ht="36" customHeight="1">
      <c r="A33" s="314" t="s">
        <v>1810</v>
      </c>
      <c r="B33" s="290" t="s">
        <v>2758</v>
      </c>
      <c r="C33" s="316" t="s">
        <v>925</v>
      </c>
      <c r="D33" s="282">
        <v>1</v>
      </c>
      <c r="E33" s="104">
        <v>373.50000000000006</v>
      </c>
      <c r="F33" s="56">
        <f t="shared" si="0"/>
        <v>373.5</v>
      </c>
      <c r="G33" s="9"/>
      <c r="H33" s="113"/>
    </row>
    <row r="34" spans="1:8" s="5" customFormat="1" ht="36" customHeight="1">
      <c r="A34" s="314" t="s">
        <v>1810</v>
      </c>
      <c r="B34" s="290" t="s">
        <v>2759</v>
      </c>
      <c r="C34" s="316" t="s">
        <v>926</v>
      </c>
      <c r="D34" s="282">
        <v>1</v>
      </c>
      <c r="E34" s="104">
        <v>4008.9000000000005</v>
      </c>
      <c r="F34" s="56">
        <f t="shared" si="0"/>
        <v>4008.9</v>
      </c>
      <c r="G34" s="9"/>
      <c r="H34" s="113"/>
    </row>
    <row r="35" spans="1:8" s="5" customFormat="1" ht="36" customHeight="1">
      <c r="A35" s="314" t="s">
        <v>1810</v>
      </c>
      <c r="B35" s="290" t="s">
        <v>2760</v>
      </c>
      <c r="C35" s="316" t="s">
        <v>927</v>
      </c>
      <c r="D35" s="282">
        <v>1</v>
      </c>
      <c r="E35" s="104">
        <v>6396.81</v>
      </c>
      <c r="F35" s="56">
        <f t="shared" si="0"/>
        <v>6396.81</v>
      </c>
      <c r="G35" s="9"/>
      <c r="H35" s="113"/>
    </row>
    <row r="36" spans="1:8" s="5" customFormat="1" ht="36" customHeight="1">
      <c r="A36" s="314" t="s">
        <v>1810</v>
      </c>
      <c r="B36" s="290" t="s">
        <v>2761</v>
      </c>
      <c r="C36" s="316" t="s">
        <v>928</v>
      </c>
      <c r="D36" s="282">
        <v>1</v>
      </c>
      <c r="E36" s="104">
        <v>2091.6000000000004</v>
      </c>
      <c r="F36" s="56">
        <f t="shared" si="0"/>
        <v>2091.6</v>
      </c>
      <c r="G36" s="9"/>
      <c r="H36" s="113"/>
    </row>
    <row r="37" spans="1:8" s="5" customFormat="1" ht="36" customHeight="1">
      <c r="A37" s="314" t="s">
        <v>1810</v>
      </c>
      <c r="B37" s="290" t="s">
        <v>2762</v>
      </c>
      <c r="C37" s="316" t="s">
        <v>929</v>
      </c>
      <c r="D37" s="282">
        <v>1</v>
      </c>
      <c r="E37" s="104">
        <v>3486.0000000000005</v>
      </c>
      <c r="F37" s="56">
        <f t="shared" si="0"/>
        <v>3486</v>
      </c>
      <c r="G37" s="9"/>
      <c r="H37" s="113"/>
    </row>
    <row r="38" spans="1:8" s="5" customFormat="1" ht="36" customHeight="1">
      <c r="A38" s="314" t="s">
        <v>1810</v>
      </c>
      <c r="B38" s="290" t="s">
        <v>2763</v>
      </c>
      <c r="C38" s="316" t="s">
        <v>930</v>
      </c>
      <c r="D38" s="282">
        <v>1</v>
      </c>
      <c r="E38" s="104">
        <v>4088.5800000000004</v>
      </c>
      <c r="F38" s="56">
        <f t="shared" si="0"/>
        <v>4088.58</v>
      </c>
      <c r="G38" s="9"/>
      <c r="H38" s="113"/>
    </row>
    <row r="39" spans="1:8" s="5" customFormat="1" ht="36" customHeight="1">
      <c r="A39" s="314" t="s">
        <v>1810</v>
      </c>
      <c r="B39" s="290" t="s">
        <v>2764</v>
      </c>
      <c r="C39" s="316" t="s">
        <v>931</v>
      </c>
      <c r="D39" s="282">
        <v>1</v>
      </c>
      <c r="E39" s="104">
        <v>11173.875000000002</v>
      </c>
      <c r="F39" s="56">
        <f t="shared" si="0"/>
        <v>11173.88</v>
      </c>
      <c r="G39" s="9"/>
      <c r="H39" s="113"/>
    </row>
    <row r="40" spans="1:8" s="5" customFormat="1" ht="36" customHeight="1">
      <c r="A40" s="314" t="s">
        <v>1810</v>
      </c>
      <c r="B40" s="290" t="s">
        <v>2765</v>
      </c>
      <c r="C40" s="316" t="s">
        <v>932</v>
      </c>
      <c r="D40" s="282">
        <v>1</v>
      </c>
      <c r="E40" s="104">
        <v>3137.4</v>
      </c>
      <c r="F40" s="56">
        <f t="shared" si="0"/>
        <v>3137.4</v>
      </c>
      <c r="G40" s="9"/>
      <c r="H40" s="113"/>
    </row>
    <row r="41" spans="1:8" s="5" customFormat="1" ht="36" customHeight="1">
      <c r="A41" s="314" t="s">
        <v>1810</v>
      </c>
      <c r="B41" s="290" t="s">
        <v>2766</v>
      </c>
      <c r="C41" s="316" t="s">
        <v>933</v>
      </c>
      <c r="D41" s="282">
        <v>1</v>
      </c>
      <c r="E41" s="104">
        <v>1690.71</v>
      </c>
      <c r="F41" s="56">
        <f t="shared" si="0"/>
        <v>1690.71</v>
      </c>
      <c r="G41" s="9"/>
      <c r="H41" s="113"/>
    </row>
    <row r="42" spans="1:8" s="5" customFormat="1" ht="36" customHeight="1">
      <c r="A42" s="314" t="s">
        <v>1810</v>
      </c>
      <c r="B42" s="290" t="s">
        <v>2767</v>
      </c>
      <c r="C42" s="316" t="s">
        <v>934</v>
      </c>
      <c r="D42" s="282">
        <v>1</v>
      </c>
      <c r="E42" s="104">
        <v>87.15</v>
      </c>
      <c r="F42" s="56">
        <f t="shared" si="0"/>
        <v>87.15</v>
      </c>
      <c r="G42" s="9"/>
      <c r="H42" s="113"/>
    </row>
    <row r="43" spans="1:8" s="5" customFormat="1" ht="36" customHeight="1">
      <c r="A43" s="314" t="s">
        <v>1810</v>
      </c>
      <c r="B43" s="290" t="s">
        <v>2768</v>
      </c>
      <c r="C43" s="316" t="s">
        <v>935</v>
      </c>
      <c r="D43" s="282">
        <v>1</v>
      </c>
      <c r="E43" s="104">
        <v>1307.25</v>
      </c>
      <c r="F43" s="56">
        <f t="shared" si="0"/>
        <v>1307.25</v>
      </c>
      <c r="G43" s="9"/>
      <c r="H43" s="113"/>
    </row>
    <row r="44" spans="1:8" s="5" customFormat="1" ht="36" customHeight="1">
      <c r="A44" s="314" t="s">
        <v>1810</v>
      </c>
      <c r="B44" s="290" t="s">
        <v>2769</v>
      </c>
      <c r="C44" s="316" t="s">
        <v>936</v>
      </c>
      <c r="D44" s="282">
        <v>1</v>
      </c>
      <c r="E44" s="104">
        <v>2091.6000000000004</v>
      </c>
      <c r="F44" s="56">
        <f t="shared" si="0"/>
        <v>2091.6</v>
      </c>
      <c r="G44" s="9"/>
      <c r="H44" s="113"/>
    </row>
    <row r="45" spans="1:8" s="5" customFormat="1" ht="36" customHeight="1">
      <c r="A45" s="314" t="s">
        <v>1810</v>
      </c>
      <c r="B45" s="290" t="s">
        <v>2770</v>
      </c>
      <c r="C45" s="316" t="s">
        <v>937</v>
      </c>
      <c r="D45" s="282">
        <v>1</v>
      </c>
      <c r="E45" s="104">
        <v>1045.8000000000002</v>
      </c>
      <c r="F45" s="56">
        <f t="shared" si="0"/>
        <v>1045.8</v>
      </c>
      <c r="G45" s="9"/>
      <c r="H45" s="113"/>
    </row>
    <row r="46" spans="1:8" s="5" customFormat="1" ht="36" customHeight="1">
      <c r="A46" s="314" t="s">
        <v>1810</v>
      </c>
      <c r="B46" s="290" t="s">
        <v>2771</v>
      </c>
      <c r="C46" s="316" t="s">
        <v>938</v>
      </c>
      <c r="D46" s="282">
        <v>1</v>
      </c>
      <c r="E46" s="104">
        <v>1220.1000000000001</v>
      </c>
      <c r="F46" s="56">
        <f t="shared" si="0"/>
        <v>1220.0999999999999</v>
      </c>
      <c r="G46" s="9"/>
      <c r="H46" s="113"/>
    </row>
    <row r="47" spans="1:8" s="5" customFormat="1" ht="36" customHeight="1">
      <c r="A47" s="314" t="s">
        <v>1810</v>
      </c>
      <c r="B47" s="290" t="s">
        <v>2772</v>
      </c>
      <c r="C47" s="316" t="s">
        <v>939</v>
      </c>
      <c r="D47" s="282">
        <v>1</v>
      </c>
      <c r="E47" s="104">
        <v>1045.8000000000002</v>
      </c>
      <c r="F47" s="56">
        <f t="shared" si="0"/>
        <v>1045.8</v>
      </c>
      <c r="G47" s="9"/>
      <c r="H47" s="113"/>
    </row>
    <row r="48" spans="1:8" s="5" customFormat="1" ht="36" customHeight="1">
      <c r="A48" s="314" t="s">
        <v>1810</v>
      </c>
      <c r="B48" s="290" t="s">
        <v>2773</v>
      </c>
      <c r="C48" s="316" t="s">
        <v>940</v>
      </c>
      <c r="D48" s="282">
        <v>1</v>
      </c>
      <c r="E48" s="104">
        <v>3949.3890000000001</v>
      </c>
      <c r="F48" s="56">
        <f t="shared" si="0"/>
        <v>3949.39</v>
      </c>
      <c r="G48" s="9"/>
      <c r="H48" s="113"/>
    </row>
    <row r="49" spans="1:9" s="5" customFormat="1" ht="36" customHeight="1">
      <c r="A49" s="314" t="s">
        <v>1810</v>
      </c>
      <c r="B49" s="290" t="s">
        <v>2774</v>
      </c>
      <c r="C49" s="316" t="s">
        <v>941</v>
      </c>
      <c r="D49" s="282">
        <v>1</v>
      </c>
      <c r="E49" s="104">
        <v>6917.22</v>
      </c>
      <c r="F49" s="56">
        <f t="shared" si="0"/>
        <v>6917.22</v>
      </c>
      <c r="G49" s="9"/>
      <c r="H49" s="113"/>
    </row>
    <row r="50" spans="1:9" s="5" customFormat="1" ht="36" customHeight="1">
      <c r="A50" s="314" t="s">
        <v>1810</v>
      </c>
      <c r="B50" s="290" t="s">
        <v>2775</v>
      </c>
      <c r="C50" s="316" t="s">
        <v>942</v>
      </c>
      <c r="D50" s="282">
        <v>1</v>
      </c>
      <c r="E50" s="104">
        <v>6093.0300000000007</v>
      </c>
      <c r="F50" s="56">
        <f t="shared" si="0"/>
        <v>6093.03</v>
      </c>
      <c r="G50" s="9"/>
      <c r="H50" s="113"/>
    </row>
    <row r="51" spans="1:9" s="5" customFormat="1" ht="36" customHeight="1">
      <c r="A51" s="314" t="s">
        <v>1810</v>
      </c>
      <c r="B51" s="290" t="s">
        <v>2776</v>
      </c>
      <c r="C51" s="316" t="s">
        <v>943</v>
      </c>
      <c r="D51" s="282">
        <v>1</v>
      </c>
      <c r="E51" s="104">
        <v>1945.1880000000003</v>
      </c>
      <c r="F51" s="56">
        <f t="shared" si="0"/>
        <v>1945.19</v>
      </c>
      <c r="G51" s="9"/>
      <c r="H51" s="113"/>
    </row>
    <row r="52" spans="1:9" s="5" customFormat="1" ht="36" customHeight="1">
      <c r="A52" s="314" t="s">
        <v>1810</v>
      </c>
      <c r="B52" s="290" t="s">
        <v>2777</v>
      </c>
      <c r="C52" s="316" t="s">
        <v>944</v>
      </c>
      <c r="D52" s="282">
        <v>1</v>
      </c>
      <c r="E52" s="104">
        <v>366.03000000000003</v>
      </c>
      <c r="F52" s="56">
        <f t="shared" si="0"/>
        <v>366.03</v>
      </c>
      <c r="G52" s="9"/>
      <c r="H52" s="113"/>
      <c r="I52" s="113"/>
    </row>
    <row r="53" spans="1:9" s="5" customFormat="1" ht="36" customHeight="1">
      <c r="A53" s="314" t="s">
        <v>1810</v>
      </c>
      <c r="B53" s="290" t="s">
        <v>2778</v>
      </c>
      <c r="C53" s="316" t="s">
        <v>945</v>
      </c>
      <c r="D53" s="282">
        <v>1</v>
      </c>
      <c r="E53" s="104">
        <v>7808.64</v>
      </c>
      <c r="F53" s="56">
        <f t="shared" si="0"/>
        <v>7808.64</v>
      </c>
      <c r="G53" s="9"/>
      <c r="H53" s="113"/>
      <c r="I53" s="113"/>
    </row>
    <row r="54" spans="1:9" s="5" customFormat="1" ht="36" customHeight="1">
      <c r="A54" s="314" t="s">
        <v>1810</v>
      </c>
      <c r="B54" s="290" t="s">
        <v>2779</v>
      </c>
      <c r="C54" s="316" t="s">
        <v>946</v>
      </c>
      <c r="D54" s="282">
        <v>1</v>
      </c>
      <c r="E54" s="104">
        <v>3597.5520000000001</v>
      </c>
      <c r="F54" s="56">
        <f t="shared" si="0"/>
        <v>3597.55</v>
      </c>
      <c r="G54" s="9"/>
      <c r="H54" s="113"/>
      <c r="I54" s="113"/>
    </row>
    <row r="55" spans="1:9" s="5" customFormat="1" ht="36" customHeight="1">
      <c r="A55" s="314" t="s">
        <v>1810</v>
      </c>
      <c r="B55" s="290" t="s">
        <v>2780</v>
      </c>
      <c r="C55" s="316" t="s">
        <v>947</v>
      </c>
      <c r="D55" s="282">
        <v>1</v>
      </c>
      <c r="E55" s="104">
        <v>543.81600000000003</v>
      </c>
      <c r="F55" s="56">
        <f t="shared" si="0"/>
        <v>543.82000000000005</v>
      </c>
      <c r="G55" s="9"/>
      <c r="H55" s="113"/>
      <c r="I55" s="113"/>
    </row>
    <row r="56" spans="1:9" s="5" customFormat="1" ht="36" customHeight="1">
      <c r="A56" s="314" t="s">
        <v>1810</v>
      </c>
      <c r="B56" s="290" t="s">
        <v>2781</v>
      </c>
      <c r="C56" s="316" t="s">
        <v>948</v>
      </c>
      <c r="D56" s="282">
        <v>1</v>
      </c>
      <c r="E56" s="104">
        <v>1003.4700000000001</v>
      </c>
      <c r="F56" s="56">
        <f t="shared" si="0"/>
        <v>1003.47</v>
      </c>
      <c r="G56" s="9"/>
      <c r="H56" s="113"/>
      <c r="I56" s="113"/>
    </row>
    <row r="57" spans="1:9" s="5" customFormat="1" ht="36" customHeight="1">
      <c r="A57" s="314" t="s">
        <v>1810</v>
      </c>
      <c r="B57" s="290" t="s">
        <v>2782</v>
      </c>
      <c r="C57" s="316" t="s">
        <v>949</v>
      </c>
      <c r="D57" s="282">
        <v>1</v>
      </c>
      <c r="E57" s="104">
        <v>2658.0750000000003</v>
      </c>
      <c r="F57" s="56">
        <f t="shared" si="0"/>
        <v>2658.08</v>
      </c>
      <c r="G57" s="9"/>
      <c r="H57" s="113"/>
      <c r="I57" s="113"/>
    </row>
    <row r="58" spans="1:9" s="5" customFormat="1" ht="36" customHeight="1">
      <c r="A58" s="314" t="s">
        <v>1810</v>
      </c>
      <c r="B58" s="290" t="s">
        <v>2783</v>
      </c>
      <c r="C58" s="316" t="s">
        <v>950</v>
      </c>
      <c r="D58" s="282">
        <v>1</v>
      </c>
      <c r="E58" s="104">
        <v>3398.8500000000004</v>
      </c>
      <c r="F58" s="56">
        <f t="shared" si="0"/>
        <v>3398.85</v>
      </c>
      <c r="G58" s="478"/>
      <c r="H58" s="113"/>
      <c r="I58" s="113"/>
    </row>
    <row r="59" spans="1:9" s="5" customFormat="1" ht="36" customHeight="1">
      <c r="A59" s="314" t="s">
        <v>1810</v>
      </c>
      <c r="B59" s="290" t="s">
        <v>2784</v>
      </c>
      <c r="C59" s="316" t="s">
        <v>951</v>
      </c>
      <c r="D59" s="282">
        <v>1</v>
      </c>
      <c r="E59" s="104">
        <v>6361.9500000000007</v>
      </c>
      <c r="F59" s="56">
        <f t="shared" si="0"/>
        <v>6361.95</v>
      </c>
      <c r="G59" s="478"/>
      <c r="H59" s="113"/>
      <c r="I59" s="113"/>
    </row>
    <row r="60" spans="1:9" s="5" customFormat="1" ht="36" customHeight="1">
      <c r="A60" s="314" t="s">
        <v>1810</v>
      </c>
      <c r="B60" s="290" t="s">
        <v>2785</v>
      </c>
      <c r="C60" s="316" t="s">
        <v>952</v>
      </c>
      <c r="D60" s="282">
        <v>1</v>
      </c>
      <c r="E60" s="104">
        <v>2440.2000000000003</v>
      </c>
      <c r="F60" s="56">
        <f t="shared" si="0"/>
        <v>2440.1999999999998</v>
      </c>
      <c r="G60" s="478"/>
      <c r="H60" s="113"/>
      <c r="I60" s="113"/>
    </row>
    <row r="61" spans="1:9" s="5" customFormat="1" ht="36" customHeight="1">
      <c r="A61" s="314" t="s">
        <v>1810</v>
      </c>
      <c r="B61" s="290" t="s">
        <v>2786</v>
      </c>
      <c r="C61" s="316" t="s">
        <v>953</v>
      </c>
      <c r="D61" s="282">
        <v>1</v>
      </c>
      <c r="E61" s="104">
        <v>10144.26</v>
      </c>
      <c r="F61" s="56">
        <f t="shared" si="0"/>
        <v>10144.26</v>
      </c>
      <c r="G61" s="478"/>
      <c r="H61" s="113"/>
      <c r="I61" s="113"/>
    </row>
    <row r="62" spans="1:9" s="5" customFormat="1" ht="36" customHeight="1">
      <c r="A62" s="314" t="s">
        <v>1810</v>
      </c>
      <c r="B62" s="290" t="s">
        <v>2787</v>
      </c>
      <c r="C62" s="316" t="s">
        <v>954</v>
      </c>
      <c r="D62" s="282">
        <v>1</v>
      </c>
      <c r="E62" s="104">
        <v>2959.614</v>
      </c>
      <c r="F62" s="56">
        <f t="shared" si="0"/>
        <v>2959.61</v>
      </c>
      <c r="G62" s="478"/>
      <c r="H62" s="113"/>
      <c r="I62" s="113"/>
    </row>
    <row r="63" spans="1:9" s="5" customFormat="1" ht="36" customHeight="1">
      <c r="A63" s="314" t="s">
        <v>1810</v>
      </c>
      <c r="B63" s="290" t="s">
        <v>2788</v>
      </c>
      <c r="C63" s="316" t="s">
        <v>955</v>
      </c>
      <c r="D63" s="282">
        <v>1</v>
      </c>
      <c r="E63" s="104">
        <v>4444.6500000000005</v>
      </c>
      <c r="F63" s="56">
        <f t="shared" si="0"/>
        <v>4444.6499999999996</v>
      </c>
      <c r="G63" s="478"/>
      <c r="H63" s="113"/>
      <c r="I63" s="113"/>
    </row>
    <row r="64" spans="1:9" s="5" customFormat="1" ht="36" customHeight="1">
      <c r="A64" s="314" t="s">
        <v>1810</v>
      </c>
      <c r="B64" s="290" t="s">
        <v>2789</v>
      </c>
      <c r="C64" s="316" t="s">
        <v>956</v>
      </c>
      <c r="D64" s="282">
        <v>1</v>
      </c>
      <c r="E64" s="104">
        <v>763.43400000000008</v>
      </c>
      <c r="F64" s="56">
        <f t="shared" si="0"/>
        <v>763.43</v>
      </c>
      <c r="G64" s="9"/>
      <c r="H64" s="113"/>
      <c r="I64" s="122"/>
    </row>
    <row r="65" spans="1:9" s="5" customFormat="1" ht="36" customHeight="1">
      <c r="A65" s="314" t="s">
        <v>1810</v>
      </c>
      <c r="B65" s="290" t="s">
        <v>2790</v>
      </c>
      <c r="C65" s="316" t="s">
        <v>957</v>
      </c>
      <c r="D65" s="282">
        <v>1</v>
      </c>
      <c r="E65" s="104">
        <v>3817.1700000000005</v>
      </c>
      <c r="F65" s="56">
        <f t="shared" si="0"/>
        <v>3817.17</v>
      </c>
      <c r="G65" s="9"/>
      <c r="H65" s="113"/>
    </row>
    <row r="66" spans="1:9" s="5" customFormat="1" ht="36" customHeight="1">
      <c r="A66" s="314" t="s">
        <v>1810</v>
      </c>
      <c r="B66" s="290" t="s">
        <v>2791</v>
      </c>
      <c r="C66" s="316" t="s">
        <v>958</v>
      </c>
      <c r="D66" s="282">
        <v>1</v>
      </c>
      <c r="E66" s="104">
        <v>2771.3700000000003</v>
      </c>
      <c r="F66" s="56">
        <f t="shared" si="0"/>
        <v>2771.37</v>
      </c>
      <c r="G66" s="9"/>
      <c r="H66" s="113"/>
      <c r="I66" s="113"/>
    </row>
    <row r="67" spans="1:9" s="5" customFormat="1" ht="36" customHeight="1">
      <c r="A67" s="314" t="s">
        <v>1810</v>
      </c>
      <c r="B67" s="290" t="s">
        <v>2792</v>
      </c>
      <c r="C67" s="316" t="s">
        <v>959</v>
      </c>
      <c r="D67" s="282">
        <v>1</v>
      </c>
      <c r="E67" s="104">
        <v>6370.6650000000009</v>
      </c>
      <c r="F67" s="56">
        <f t="shared" si="0"/>
        <v>6370.67</v>
      </c>
      <c r="G67" s="9"/>
      <c r="H67" s="113"/>
      <c r="I67" s="113"/>
    </row>
    <row r="68" spans="1:9" s="5" customFormat="1" ht="36" customHeight="1">
      <c r="A68" s="314" t="s">
        <v>1810</v>
      </c>
      <c r="B68" s="290" t="s">
        <v>2793</v>
      </c>
      <c r="C68" s="316" t="s">
        <v>960</v>
      </c>
      <c r="D68" s="282">
        <v>1</v>
      </c>
      <c r="E68" s="104">
        <v>1568.7</v>
      </c>
      <c r="F68" s="56">
        <f t="shared" ref="F68:F131" si="1">ROUND(D68*E68,2)</f>
        <v>1568.7</v>
      </c>
      <c r="G68" s="9"/>
      <c r="H68" s="113"/>
      <c r="I68" s="113"/>
    </row>
    <row r="69" spans="1:9" s="5" customFormat="1" ht="36" customHeight="1">
      <c r="A69" s="314" t="s">
        <v>1810</v>
      </c>
      <c r="B69" s="290" t="s">
        <v>2794</v>
      </c>
      <c r="C69" s="316" t="s">
        <v>961</v>
      </c>
      <c r="D69" s="282">
        <v>1</v>
      </c>
      <c r="E69" s="104">
        <v>3304.2300000000005</v>
      </c>
      <c r="F69" s="56">
        <f t="shared" si="1"/>
        <v>3304.23</v>
      </c>
      <c r="G69" s="9"/>
      <c r="H69" s="113"/>
      <c r="I69" s="113"/>
    </row>
    <row r="70" spans="1:9" s="5" customFormat="1" ht="36" customHeight="1">
      <c r="A70" s="314" t="s">
        <v>1810</v>
      </c>
      <c r="B70" s="290" t="s">
        <v>2795</v>
      </c>
      <c r="C70" s="316" t="s">
        <v>962</v>
      </c>
      <c r="D70" s="282">
        <v>1</v>
      </c>
      <c r="E70" s="104">
        <v>5229</v>
      </c>
      <c r="F70" s="56">
        <f t="shared" si="1"/>
        <v>5229</v>
      </c>
      <c r="G70" s="9"/>
      <c r="H70" s="113"/>
      <c r="I70" s="113"/>
    </row>
    <row r="71" spans="1:9" s="5" customFormat="1" ht="36" customHeight="1">
      <c r="A71" s="314" t="s">
        <v>1810</v>
      </c>
      <c r="B71" s="290" t="s">
        <v>2796</v>
      </c>
      <c r="C71" s="316" t="s">
        <v>963</v>
      </c>
      <c r="D71" s="282">
        <v>1</v>
      </c>
      <c r="E71" s="104">
        <v>10425.630000000001</v>
      </c>
      <c r="F71" s="56">
        <f t="shared" si="1"/>
        <v>10425.629999999999</v>
      </c>
      <c r="G71" s="9"/>
      <c r="H71" s="113"/>
      <c r="I71" s="113"/>
    </row>
    <row r="72" spans="1:9" s="5" customFormat="1" ht="36" customHeight="1">
      <c r="A72" s="314" t="s">
        <v>1810</v>
      </c>
      <c r="B72" s="290" t="s">
        <v>2797</v>
      </c>
      <c r="C72" s="316" t="s">
        <v>964</v>
      </c>
      <c r="D72" s="282">
        <v>1</v>
      </c>
      <c r="E72" s="104">
        <v>1357.797</v>
      </c>
      <c r="F72" s="56">
        <f t="shared" si="1"/>
        <v>1357.8</v>
      </c>
      <c r="G72" s="9"/>
      <c r="H72" s="113"/>
      <c r="I72" s="113"/>
    </row>
    <row r="73" spans="1:9" s="5" customFormat="1" ht="36" customHeight="1">
      <c r="A73" s="314" t="s">
        <v>1810</v>
      </c>
      <c r="B73" s="290" t="s">
        <v>2798</v>
      </c>
      <c r="C73" s="316" t="s">
        <v>965</v>
      </c>
      <c r="D73" s="282">
        <v>1</v>
      </c>
      <c r="E73" s="104">
        <v>2467.59</v>
      </c>
      <c r="F73" s="56">
        <f t="shared" si="1"/>
        <v>2467.59</v>
      </c>
      <c r="G73" s="9"/>
      <c r="H73" s="113"/>
      <c r="I73" s="113"/>
    </row>
    <row r="74" spans="1:9" s="5" customFormat="1" ht="36" customHeight="1">
      <c r="A74" s="314" t="s">
        <v>1810</v>
      </c>
      <c r="B74" s="290" t="s">
        <v>2799</v>
      </c>
      <c r="C74" s="316" t="s">
        <v>967</v>
      </c>
      <c r="D74" s="282">
        <v>1</v>
      </c>
      <c r="E74" s="104">
        <v>2435.9670000000001</v>
      </c>
      <c r="F74" s="56">
        <f t="shared" si="1"/>
        <v>2435.9699999999998</v>
      </c>
      <c r="G74" s="9"/>
      <c r="H74" s="113"/>
    </row>
    <row r="75" spans="1:9" s="5" customFormat="1" ht="36" customHeight="1">
      <c r="A75" s="314" t="s">
        <v>1810</v>
      </c>
      <c r="B75" s="290" t="s">
        <v>2800</v>
      </c>
      <c r="C75" s="316" t="s">
        <v>969</v>
      </c>
      <c r="D75" s="282">
        <v>1</v>
      </c>
      <c r="E75" s="104">
        <v>913.33200000000011</v>
      </c>
      <c r="F75" s="56">
        <f t="shared" si="1"/>
        <v>913.33</v>
      </c>
      <c r="G75" s="9"/>
      <c r="H75" s="113"/>
    </row>
    <row r="76" spans="1:9" s="5" customFormat="1" ht="36" customHeight="1">
      <c r="A76" s="314" t="s">
        <v>1810</v>
      </c>
      <c r="B76" s="290" t="s">
        <v>2801</v>
      </c>
      <c r="C76" s="316" t="s">
        <v>971</v>
      </c>
      <c r="D76" s="282">
        <v>1</v>
      </c>
      <c r="E76" s="104">
        <v>976.17960000000016</v>
      </c>
      <c r="F76" s="56">
        <f t="shared" si="1"/>
        <v>976.18</v>
      </c>
      <c r="G76" s="9"/>
      <c r="H76" s="113"/>
    </row>
    <row r="77" spans="1:9" s="5" customFormat="1" ht="24.9" customHeight="1">
      <c r="A77" s="314" t="s">
        <v>1810</v>
      </c>
      <c r="B77" s="290" t="s">
        <v>2802</v>
      </c>
      <c r="C77" s="316" t="s">
        <v>972</v>
      </c>
      <c r="D77" s="282">
        <v>1</v>
      </c>
      <c r="E77" s="104">
        <v>7076.5800000000008</v>
      </c>
      <c r="F77" s="56">
        <f t="shared" si="1"/>
        <v>7076.58</v>
      </c>
      <c r="G77" s="9"/>
      <c r="H77" s="113"/>
    </row>
    <row r="78" spans="1:9" s="5" customFormat="1" ht="24.9" customHeight="1">
      <c r="A78" s="314" t="s">
        <v>1810</v>
      </c>
      <c r="B78" s="290" t="s">
        <v>2803</v>
      </c>
      <c r="C78" s="316" t="s">
        <v>974</v>
      </c>
      <c r="D78" s="282">
        <v>1</v>
      </c>
      <c r="E78" s="104">
        <v>4132.6530000000002</v>
      </c>
      <c r="F78" s="56">
        <f t="shared" si="1"/>
        <v>4132.6499999999996</v>
      </c>
      <c r="G78" s="9"/>
      <c r="H78" s="113"/>
    </row>
    <row r="79" spans="1:9" s="5" customFormat="1" ht="24.9" customHeight="1">
      <c r="A79" s="314" t="s">
        <v>1810</v>
      </c>
      <c r="B79" s="290" t="s">
        <v>2804</v>
      </c>
      <c r="C79" s="316" t="s">
        <v>975</v>
      </c>
      <c r="D79" s="282">
        <v>1</v>
      </c>
      <c r="E79" s="104">
        <v>10118.115000000002</v>
      </c>
      <c r="F79" s="56">
        <f t="shared" si="1"/>
        <v>10118.120000000001</v>
      </c>
      <c r="G79" s="9"/>
      <c r="H79" s="113"/>
    </row>
    <row r="80" spans="1:9" s="5" customFormat="1" ht="24.9" customHeight="1">
      <c r="A80" s="314" t="s">
        <v>1810</v>
      </c>
      <c r="B80" s="290" t="s">
        <v>2805</v>
      </c>
      <c r="C80" s="316" t="s">
        <v>976</v>
      </c>
      <c r="D80" s="282">
        <v>1</v>
      </c>
      <c r="E80" s="104">
        <v>8784.7200000000012</v>
      </c>
      <c r="F80" s="56">
        <f t="shared" si="1"/>
        <v>8784.7199999999993</v>
      </c>
      <c r="G80" s="9"/>
      <c r="H80" s="113"/>
    </row>
    <row r="81" spans="1:8" s="5" customFormat="1" ht="24.9" customHeight="1">
      <c r="A81" s="314" t="s">
        <v>1810</v>
      </c>
      <c r="B81" s="290" t="s">
        <v>2806</v>
      </c>
      <c r="C81" s="316" t="s">
        <v>978</v>
      </c>
      <c r="D81" s="282">
        <v>1</v>
      </c>
      <c r="E81" s="104">
        <v>6943.3650000000007</v>
      </c>
      <c r="F81" s="56">
        <f t="shared" si="1"/>
        <v>6943.37</v>
      </c>
      <c r="G81" s="9"/>
      <c r="H81" s="113"/>
    </row>
    <row r="82" spans="1:8" s="5" customFormat="1" ht="24.9" customHeight="1">
      <c r="A82" s="314" t="s">
        <v>1810</v>
      </c>
      <c r="B82" s="290" t="s">
        <v>2807</v>
      </c>
      <c r="C82" s="316" t="s">
        <v>979</v>
      </c>
      <c r="D82" s="282">
        <v>1</v>
      </c>
      <c r="E82" s="104">
        <v>13951.470000000001</v>
      </c>
      <c r="F82" s="56">
        <f t="shared" si="1"/>
        <v>13951.47</v>
      </c>
      <c r="G82" s="9"/>
      <c r="H82" s="113"/>
    </row>
    <row r="83" spans="1:8" s="5" customFormat="1" ht="24.9" customHeight="1">
      <c r="A83" s="314" t="s">
        <v>9</v>
      </c>
      <c r="B83" s="290" t="s">
        <v>2808</v>
      </c>
      <c r="C83" s="316" t="s">
        <v>980</v>
      </c>
      <c r="D83" s="282">
        <v>3</v>
      </c>
      <c r="E83" s="268">
        <v>288.84000000000003</v>
      </c>
      <c r="F83" s="56">
        <f t="shared" si="1"/>
        <v>866.52</v>
      </c>
      <c r="G83" s="9"/>
      <c r="H83" s="113"/>
    </row>
    <row r="84" spans="1:8" s="5" customFormat="1" ht="24.9" customHeight="1">
      <c r="A84" s="314" t="s">
        <v>9</v>
      </c>
      <c r="B84" s="290" t="s">
        <v>2809</v>
      </c>
      <c r="C84" s="316" t="s">
        <v>982</v>
      </c>
      <c r="D84" s="282">
        <v>3</v>
      </c>
      <c r="E84" s="268">
        <v>288.84000000000003</v>
      </c>
      <c r="F84" s="56">
        <f t="shared" si="1"/>
        <v>866.52</v>
      </c>
      <c r="G84" s="9"/>
      <c r="H84" s="113"/>
    </row>
    <row r="85" spans="1:8" s="5" customFormat="1" ht="24.9" customHeight="1">
      <c r="A85" s="314" t="s">
        <v>9</v>
      </c>
      <c r="B85" s="290" t="s">
        <v>2810</v>
      </c>
      <c r="C85" s="316" t="s">
        <v>983</v>
      </c>
      <c r="D85" s="282">
        <v>3</v>
      </c>
      <c r="E85" s="268">
        <v>288.84000000000003</v>
      </c>
      <c r="F85" s="56">
        <f t="shared" si="1"/>
        <v>866.52</v>
      </c>
      <c r="G85" s="9"/>
      <c r="H85" s="113"/>
    </row>
    <row r="86" spans="1:8" s="5" customFormat="1" ht="24.9" customHeight="1">
      <c r="A86" s="314" t="s">
        <v>9</v>
      </c>
      <c r="B86" s="290" t="s">
        <v>2811</v>
      </c>
      <c r="C86" s="316" t="s">
        <v>984</v>
      </c>
      <c r="D86" s="282">
        <v>3</v>
      </c>
      <c r="E86" s="268">
        <v>288.84000000000003</v>
      </c>
      <c r="F86" s="56">
        <f t="shared" si="1"/>
        <v>866.52</v>
      </c>
      <c r="G86" s="9"/>
      <c r="H86" s="113"/>
    </row>
    <row r="87" spans="1:8" s="5" customFormat="1" ht="24.9" customHeight="1">
      <c r="A87" s="314" t="s">
        <v>9</v>
      </c>
      <c r="B87" s="290" t="s">
        <v>2812</v>
      </c>
      <c r="C87" s="316" t="s">
        <v>986</v>
      </c>
      <c r="D87" s="282">
        <v>3</v>
      </c>
      <c r="E87" s="268">
        <v>288.84000000000003</v>
      </c>
      <c r="F87" s="56">
        <f t="shared" si="1"/>
        <v>866.52</v>
      </c>
      <c r="G87" s="9"/>
      <c r="H87" s="113"/>
    </row>
    <row r="88" spans="1:8" s="5" customFormat="1" ht="24.9" customHeight="1">
      <c r="A88" s="314" t="s">
        <v>9</v>
      </c>
      <c r="B88" s="317" t="s">
        <v>2813</v>
      </c>
      <c r="C88" s="316" t="s">
        <v>987</v>
      </c>
      <c r="D88" s="318">
        <v>5</v>
      </c>
      <c r="E88" s="117">
        <v>733.30500000000006</v>
      </c>
      <c r="F88" s="56">
        <f t="shared" si="1"/>
        <v>3666.53</v>
      </c>
      <c r="G88" s="9"/>
      <c r="H88" s="113"/>
    </row>
    <row r="89" spans="1:8" s="5" customFormat="1" ht="24.9" customHeight="1">
      <c r="A89" s="314" t="s">
        <v>9</v>
      </c>
      <c r="B89" s="317" t="s">
        <v>2814</v>
      </c>
      <c r="C89" s="316" t="s">
        <v>988</v>
      </c>
      <c r="D89" s="318">
        <v>5</v>
      </c>
      <c r="E89" s="117">
        <v>733.30500000000006</v>
      </c>
      <c r="F89" s="56">
        <f t="shared" si="1"/>
        <v>3666.53</v>
      </c>
      <c r="G89" s="9"/>
      <c r="H89" s="113"/>
    </row>
    <row r="90" spans="1:8" s="5" customFormat="1" ht="24.9" customHeight="1">
      <c r="A90" s="314" t="s">
        <v>9</v>
      </c>
      <c r="B90" s="290" t="s">
        <v>2815</v>
      </c>
      <c r="C90" s="316" t="s">
        <v>990</v>
      </c>
      <c r="D90" s="282">
        <v>3</v>
      </c>
      <c r="E90" s="104">
        <v>1000</v>
      </c>
      <c r="F90" s="56">
        <f t="shared" si="1"/>
        <v>3000</v>
      </c>
      <c r="G90" s="9"/>
      <c r="H90" s="113"/>
    </row>
    <row r="91" spans="1:8" s="5" customFormat="1" ht="24.9" customHeight="1">
      <c r="A91" s="314" t="s">
        <v>9</v>
      </c>
      <c r="B91" s="290" t="s">
        <v>2816</v>
      </c>
      <c r="C91" s="316" t="s">
        <v>991</v>
      </c>
      <c r="D91" s="282">
        <v>3</v>
      </c>
      <c r="E91" s="104">
        <v>1000</v>
      </c>
      <c r="F91" s="56">
        <f t="shared" si="1"/>
        <v>3000</v>
      </c>
      <c r="G91" s="9"/>
      <c r="H91" s="113"/>
    </row>
    <row r="92" spans="1:8" s="5" customFormat="1" ht="24.9" customHeight="1">
      <c r="A92" s="314" t="s">
        <v>9</v>
      </c>
      <c r="B92" s="290" t="s">
        <v>2817</v>
      </c>
      <c r="C92" s="316" t="s">
        <v>993</v>
      </c>
      <c r="D92" s="282">
        <v>3</v>
      </c>
      <c r="E92" s="104">
        <v>1000</v>
      </c>
      <c r="F92" s="56">
        <f t="shared" si="1"/>
        <v>3000</v>
      </c>
      <c r="G92" s="9"/>
      <c r="H92" s="119"/>
    </row>
    <row r="93" spans="1:8" s="5" customFormat="1" ht="24.9" customHeight="1">
      <c r="A93" s="314" t="s">
        <v>9</v>
      </c>
      <c r="B93" s="290" t="s">
        <v>2818</v>
      </c>
      <c r="C93" s="316" t="s">
        <v>994</v>
      </c>
      <c r="D93" s="282">
        <v>2</v>
      </c>
      <c r="E93" s="104">
        <v>8000</v>
      </c>
      <c r="F93" s="56">
        <f t="shared" si="1"/>
        <v>16000</v>
      </c>
      <c r="G93" s="9"/>
      <c r="H93" s="119"/>
    </row>
    <row r="94" spans="1:8" s="120" customFormat="1" ht="47.1" customHeight="1">
      <c r="A94" s="314" t="s">
        <v>9</v>
      </c>
      <c r="B94" s="290" t="s">
        <v>2819</v>
      </c>
      <c r="C94" s="316" t="s">
        <v>995</v>
      </c>
      <c r="D94" s="282">
        <v>2</v>
      </c>
      <c r="E94" s="104">
        <v>8000</v>
      </c>
      <c r="F94" s="56">
        <f t="shared" si="1"/>
        <v>16000</v>
      </c>
      <c r="G94" s="9"/>
      <c r="H94" s="119"/>
    </row>
    <row r="95" spans="1:8" s="120" customFormat="1" ht="47.1" customHeight="1">
      <c r="A95" s="314" t="s">
        <v>9</v>
      </c>
      <c r="B95" s="290" t="s">
        <v>2820</v>
      </c>
      <c r="C95" s="316" t="s">
        <v>996</v>
      </c>
      <c r="D95" s="282">
        <v>2</v>
      </c>
      <c r="E95" s="104">
        <v>8000</v>
      </c>
      <c r="F95" s="56">
        <f t="shared" si="1"/>
        <v>16000</v>
      </c>
      <c r="G95" s="9"/>
      <c r="H95" s="119"/>
    </row>
    <row r="96" spans="1:8" s="120" customFormat="1" ht="47.1" customHeight="1">
      <c r="A96" s="314" t="s">
        <v>9</v>
      </c>
      <c r="B96" s="290" t="s">
        <v>912</v>
      </c>
      <c r="C96" s="316" t="s">
        <v>997</v>
      </c>
      <c r="D96" s="282">
        <v>1</v>
      </c>
      <c r="E96" s="104">
        <v>12200</v>
      </c>
      <c r="F96" s="56">
        <f t="shared" si="1"/>
        <v>12200</v>
      </c>
      <c r="G96" s="9"/>
      <c r="H96" s="119"/>
    </row>
    <row r="97" spans="1:8" s="120" customFormat="1" ht="47.1" customHeight="1">
      <c r="A97" s="314" t="s">
        <v>9</v>
      </c>
      <c r="B97" s="290" t="s">
        <v>914</v>
      </c>
      <c r="C97" s="316" t="s">
        <v>998</v>
      </c>
      <c r="D97" s="282">
        <v>1</v>
      </c>
      <c r="E97" s="104">
        <v>12200</v>
      </c>
      <c r="F97" s="56">
        <f t="shared" si="1"/>
        <v>12200</v>
      </c>
      <c r="G97" s="9"/>
      <c r="H97" s="119"/>
    </row>
    <row r="98" spans="1:8" s="120" customFormat="1" ht="36" customHeight="1">
      <c r="A98" s="314" t="s">
        <v>9</v>
      </c>
      <c r="B98" s="290" t="s">
        <v>916</v>
      </c>
      <c r="C98" s="316" t="s">
        <v>999</v>
      </c>
      <c r="D98" s="282">
        <v>1</v>
      </c>
      <c r="E98" s="104">
        <v>12200</v>
      </c>
      <c r="F98" s="56">
        <f t="shared" si="1"/>
        <v>12200</v>
      </c>
      <c r="G98" s="9"/>
      <c r="H98" s="119"/>
    </row>
    <row r="99" spans="1:8" s="120" customFormat="1" ht="36" customHeight="1">
      <c r="A99" s="314" t="s">
        <v>9</v>
      </c>
      <c r="B99" s="290" t="s">
        <v>2821</v>
      </c>
      <c r="C99" s="316" t="s">
        <v>1000</v>
      </c>
      <c r="D99" s="282">
        <v>20</v>
      </c>
      <c r="E99" s="104">
        <v>617.5200000000001</v>
      </c>
      <c r="F99" s="56">
        <f t="shared" si="1"/>
        <v>12350.4</v>
      </c>
      <c r="G99" s="9"/>
      <c r="H99" s="119"/>
    </row>
    <row r="100" spans="1:8" s="120" customFormat="1" ht="57" customHeight="1">
      <c r="A100" s="314" t="s">
        <v>9</v>
      </c>
      <c r="B100" s="290" t="s">
        <v>2822</v>
      </c>
      <c r="C100" s="316" t="s">
        <v>1001</v>
      </c>
      <c r="D100" s="282">
        <v>20</v>
      </c>
      <c r="E100" s="104">
        <v>617.5200000000001</v>
      </c>
      <c r="F100" s="56">
        <f t="shared" si="1"/>
        <v>12350.4</v>
      </c>
      <c r="G100" s="121"/>
      <c r="H100" s="119"/>
    </row>
    <row r="101" spans="1:8" s="120" customFormat="1" ht="57" customHeight="1">
      <c r="A101" s="314" t="s">
        <v>9</v>
      </c>
      <c r="B101" s="290" t="s">
        <v>2823</v>
      </c>
      <c r="C101" s="316" t="s">
        <v>1002</v>
      </c>
      <c r="D101" s="282">
        <v>20</v>
      </c>
      <c r="E101" s="104">
        <v>617.5200000000001</v>
      </c>
      <c r="F101" s="56">
        <f t="shared" si="1"/>
        <v>12350.4</v>
      </c>
      <c r="G101" s="121"/>
      <c r="H101" s="119"/>
    </row>
    <row r="102" spans="1:8" s="120" customFormat="1" ht="57" customHeight="1">
      <c r="A102" s="314" t="s">
        <v>9</v>
      </c>
      <c r="B102" s="290" t="s">
        <v>2824</v>
      </c>
      <c r="C102" s="316" t="s">
        <v>1003</v>
      </c>
      <c r="D102" s="282">
        <v>20</v>
      </c>
      <c r="E102" s="104">
        <v>617.5200000000001</v>
      </c>
      <c r="F102" s="56">
        <f t="shared" si="1"/>
        <v>12350.4</v>
      </c>
      <c r="G102" s="121"/>
      <c r="H102" s="119"/>
    </row>
    <row r="103" spans="1:8" s="120" customFormat="1" ht="57" customHeight="1">
      <c r="A103" s="314" t="s">
        <v>9</v>
      </c>
      <c r="B103" s="290" t="s">
        <v>2825</v>
      </c>
      <c r="C103" s="316" t="s">
        <v>1004</v>
      </c>
      <c r="D103" s="282">
        <v>20</v>
      </c>
      <c r="E103" s="104">
        <v>617.5200000000001</v>
      </c>
      <c r="F103" s="56">
        <f t="shared" si="1"/>
        <v>12350.4</v>
      </c>
      <c r="G103" s="121"/>
      <c r="H103" s="119"/>
    </row>
    <row r="104" spans="1:8" s="120" customFormat="1" ht="57" customHeight="1">
      <c r="A104" s="314" t="s">
        <v>9</v>
      </c>
      <c r="B104" s="290" t="s">
        <v>2826</v>
      </c>
      <c r="C104" s="316" t="s">
        <v>1005</v>
      </c>
      <c r="D104" s="282">
        <v>20</v>
      </c>
      <c r="E104" s="104">
        <v>617.5200000000001</v>
      </c>
      <c r="F104" s="56">
        <f t="shared" si="1"/>
        <v>12350.4</v>
      </c>
      <c r="G104" s="121"/>
      <c r="H104" s="119"/>
    </row>
    <row r="105" spans="1:8" s="120" customFormat="1" ht="57" customHeight="1">
      <c r="A105" s="314" t="s">
        <v>9</v>
      </c>
      <c r="B105" s="290" t="s">
        <v>2827</v>
      </c>
      <c r="C105" s="316" t="s">
        <v>1006</v>
      </c>
      <c r="D105" s="282">
        <v>2</v>
      </c>
      <c r="E105" s="104">
        <v>8370.1350000000002</v>
      </c>
      <c r="F105" s="56">
        <f t="shared" si="1"/>
        <v>16740.27</v>
      </c>
      <c r="G105" s="121"/>
      <c r="H105" s="119"/>
    </row>
    <row r="106" spans="1:8" s="120" customFormat="1" ht="57" customHeight="1">
      <c r="A106" s="314" t="s">
        <v>9</v>
      </c>
      <c r="B106" s="290" t="s">
        <v>2828</v>
      </c>
      <c r="C106" s="316" t="s">
        <v>1007</v>
      </c>
      <c r="D106" s="282">
        <v>2</v>
      </c>
      <c r="E106" s="104">
        <v>8370.1350000000002</v>
      </c>
      <c r="F106" s="56">
        <f t="shared" si="1"/>
        <v>16740.27</v>
      </c>
      <c r="G106" s="121"/>
      <c r="H106" s="119"/>
    </row>
    <row r="107" spans="1:8" s="120" customFormat="1" ht="57" customHeight="1">
      <c r="A107" s="314" t="s">
        <v>9</v>
      </c>
      <c r="B107" s="290" t="s">
        <v>2829</v>
      </c>
      <c r="C107" s="316" t="s">
        <v>1008</v>
      </c>
      <c r="D107" s="282">
        <v>2</v>
      </c>
      <c r="E107" s="104">
        <v>8370.1350000000002</v>
      </c>
      <c r="F107" s="56">
        <f t="shared" si="1"/>
        <v>16740.27</v>
      </c>
      <c r="G107" s="121"/>
      <c r="H107" s="119"/>
    </row>
    <row r="108" spans="1:8" s="120" customFormat="1" ht="36" customHeight="1">
      <c r="A108" s="314" t="s">
        <v>9</v>
      </c>
      <c r="B108" s="290" t="s">
        <v>2830</v>
      </c>
      <c r="C108" s="316" t="s">
        <v>1010</v>
      </c>
      <c r="D108" s="282">
        <v>3</v>
      </c>
      <c r="E108" s="104">
        <v>6806.4150000000009</v>
      </c>
      <c r="F108" s="56">
        <f t="shared" si="1"/>
        <v>20419.25</v>
      </c>
      <c r="G108" s="121"/>
      <c r="H108" s="119"/>
    </row>
    <row r="109" spans="1:8" s="120" customFormat="1" ht="30.6">
      <c r="A109" s="314" t="s">
        <v>9</v>
      </c>
      <c r="B109" s="290" t="s">
        <v>2831</v>
      </c>
      <c r="C109" s="316" t="s">
        <v>1012</v>
      </c>
      <c r="D109" s="282">
        <v>2</v>
      </c>
      <c r="E109" s="104">
        <v>8370.1350000000002</v>
      </c>
      <c r="F109" s="56">
        <f t="shared" si="1"/>
        <v>16740.27</v>
      </c>
      <c r="G109" s="121"/>
      <c r="H109" s="119"/>
    </row>
    <row r="110" spans="1:8" s="120" customFormat="1" ht="12" customHeight="1">
      <c r="A110" s="314" t="s">
        <v>9</v>
      </c>
      <c r="B110" s="290" t="s">
        <v>2832</v>
      </c>
      <c r="C110" s="316" t="s">
        <v>2833</v>
      </c>
      <c r="D110" s="282">
        <v>3</v>
      </c>
      <c r="E110" s="104">
        <v>7743.9000000000005</v>
      </c>
      <c r="F110" s="56">
        <f t="shared" si="1"/>
        <v>23231.7</v>
      </c>
      <c r="G110" s="9"/>
      <c r="H110" s="113"/>
    </row>
    <row r="111" spans="1:8" ht="30.6">
      <c r="A111" s="314" t="s">
        <v>9</v>
      </c>
      <c r="B111" s="290" t="s">
        <v>2834</v>
      </c>
      <c r="C111" s="316" t="s">
        <v>2835</v>
      </c>
      <c r="D111" s="282">
        <v>1</v>
      </c>
      <c r="E111" s="104">
        <v>11454.000000000002</v>
      </c>
      <c r="F111" s="56">
        <f t="shared" si="1"/>
        <v>11454</v>
      </c>
    </row>
    <row r="112" spans="1:8" ht="30.6">
      <c r="A112" s="314" t="s">
        <v>9</v>
      </c>
      <c r="B112" s="290" t="s">
        <v>2836</v>
      </c>
      <c r="C112" s="316" t="s">
        <v>2837</v>
      </c>
      <c r="D112" s="282">
        <v>1</v>
      </c>
      <c r="E112" s="104">
        <v>11454.000000000002</v>
      </c>
      <c r="F112" s="56">
        <f t="shared" si="1"/>
        <v>11454</v>
      </c>
    </row>
    <row r="113" spans="1:8" s="2" customFormat="1" ht="30.6">
      <c r="A113" s="314" t="s">
        <v>9</v>
      </c>
      <c r="B113" s="290" t="s">
        <v>2838</v>
      </c>
      <c r="C113" s="316" t="s">
        <v>2839</v>
      </c>
      <c r="D113" s="282">
        <v>1</v>
      </c>
      <c r="E113" s="104">
        <v>11454.000000000002</v>
      </c>
      <c r="F113" s="56">
        <f t="shared" si="1"/>
        <v>11454</v>
      </c>
      <c r="H113" s="116"/>
    </row>
    <row r="114" spans="1:8" s="2" customFormat="1" ht="30.6">
      <c r="A114" s="314" t="s">
        <v>9</v>
      </c>
      <c r="B114" s="290" t="s">
        <v>2840</v>
      </c>
      <c r="C114" s="316" t="s">
        <v>2841</v>
      </c>
      <c r="D114" s="282">
        <v>1</v>
      </c>
      <c r="E114" s="104">
        <v>10906.2</v>
      </c>
      <c r="F114" s="56">
        <f t="shared" si="1"/>
        <v>10906.2</v>
      </c>
      <c r="H114" s="116"/>
    </row>
    <row r="115" spans="1:8" ht="30.6">
      <c r="A115" s="314" t="s">
        <v>9</v>
      </c>
      <c r="B115" s="290" t="s">
        <v>2842</v>
      </c>
      <c r="C115" s="316" t="s">
        <v>2843</v>
      </c>
      <c r="D115" s="282">
        <v>1</v>
      </c>
      <c r="E115" s="104">
        <v>11454.000000000002</v>
      </c>
      <c r="F115" s="56">
        <f t="shared" si="1"/>
        <v>11454</v>
      </c>
    </row>
    <row r="116" spans="1:8" s="107" customFormat="1" ht="30.6">
      <c r="A116" s="314" t="s">
        <v>9</v>
      </c>
      <c r="B116" s="290" t="s">
        <v>2844</v>
      </c>
      <c r="C116" s="316" t="s">
        <v>2845</v>
      </c>
      <c r="D116" s="282">
        <v>1</v>
      </c>
      <c r="E116" s="104">
        <v>9372.36</v>
      </c>
      <c r="F116" s="56">
        <f t="shared" si="1"/>
        <v>9372.36</v>
      </c>
      <c r="G116" s="5"/>
      <c r="H116" s="118"/>
    </row>
    <row r="117" spans="1:8" s="5" customFormat="1" ht="47.1" customHeight="1">
      <c r="A117" s="314" t="s">
        <v>9</v>
      </c>
      <c r="B117" s="290" t="s">
        <v>2846</v>
      </c>
      <c r="C117" s="316" t="s">
        <v>2847</v>
      </c>
      <c r="D117" s="282">
        <v>1</v>
      </c>
      <c r="E117" s="268">
        <v>6505.1250000000009</v>
      </c>
      <c r="F117" s="56">
        <f t="shared" si="1"/>
        <v>6505.13</v>
      </c>
      <c r="H117" s="123"/>
    </row>
    <row r="118" spans="1:8" s="5" customFormat="1" ht="47.1" customHeight="1">
      <c r="A118" s="314" t="s">
        <v>9</v>
      </c>
      <c r="B118" s="290" t="s">
        <v>2848</v>
      </c>
      <c r="C118" s="316" t="s">
        <v>2849</v>
      </c>
      <c r="D118" s="282">
        <v>1</v>
      </c>
      <c r="E118" s="268">
        <v>4700</v>
      </c>
      <c r="F118" s="56">
        <f t="shared" si="1"/>
        <v>4700</v>
      </c>
      <c r="H118" s="113"/>
    </row>
    <row r="119" spans="1:8" s="5" customFormat="1" ht="36" customHeight="1">
      <c r="A119" s="314" t="s">
        <v>9</v>
      </c>
      <c r="B119" s="290" t="s">
        <v>2850</v>
      </c>
      <c r="C119" s="316" t="s">
        <v>2851</v>
      </c>
      <c r="D119" s="282">
        <v>1</v>
      </c>
      <c r="E119" s="268">
        <v>6505.1250000000009</v>
      </c>
      <c r="F119" s="56">
        <f t="shared" si="1"/>
        <v>6505.13</v>
      </c>
      <c r="H119" s="119"/>
    </row>
    <row r="120" spans="1:8" s="5" customFormat="1" ht="36" customHeight="1">
      <c r="A120" s="314" t="s">
        <v>9</v>
      </c>
      <c r="B120" s="290" t="s">
        <v>2852</v>
      </c>
      <c r="C120" s="316" t="s">
        <v>2853</v>
      </c>
      <c r="D120" s="282">
        <v>1</v>
      </c>
      <c r="E120" s="268">
        <v>4700</v>
      </c>
      <c r="F120" s="56">
        <f t="shared" si="1"/>
        <v>4700</v>
      </c>
      <c r="H120" s="119"/>
    </row>
    <row r="121" spans="1:8" s="5" customFormat="1" ht="36" customHeight="1">
      <c r="A121" s="314" t="s">
        <v>9</v>
      </c>
      <c r="B121" s="290" t="s">
        <v>2854</v>
      </c>
      <c r="C121" s="316" t="s">
        <v>2855</v>
      </c>
      <c r="D121" s="282">
        <v>1</v>
      </c>
      <c r="E121" s="268">
        <v>6505.1250000000009</v>
      </c>
      <c r="F121" s="56">
        <f t="shared" si="1"/>
        <v>6505.13</v>
      </c>
      <c r="H121" s="119"/>
    </row>
    <row r="122" spans="1:8" s="5" customFormat="1" ht="36" customHeight="1">
      <c r="A122" s="314" t="s">
        <v>9</v>
      </c>
      <c r="B122" s="290" t="s">
        <v>2856</v>
      </c>
      <c r="C122" s="316" t="s">
        <v>2857</v>
      </c>
      <c r="D122" s="282">
        <v>1</v>
      </c>
      <c r="E122" s="268">
        <v>4700</v>
      </c>
      <c r="F122" s="56">
        <f t="shared" si="1"/>
        <v>4700</v>
      </c>
      <c r="G122" s="9"/>
      <c r="H122" s="119"/>
    </row>
    <row r="123" spans="1:8" s="5" customFormat="1" ht="24.9" customHeight="1">
      <c r="A123" s="314" t="s">
        <v>9</v>
      </c>
      <c r="B123" s="290" t="s">
        <v>2858</v>
      </c>
      <c r="C123" s="316" t="s">
        <v>2859</v>
      </c>
      <c r="D123" s="282">
        <v>1</v>
      </c>
      <c r="E123" s="268">
        <v>5566.3950000000004</v>
      </c>
      <c r="F123" s="56">
        <f t="shared" si="1"/>
        <v>5566.4</v>
      </c>
      <c r="G123" s="9"/>
      <c r="H123" s="119"/>
    </row>
    <row r="124" spans="1:8" s="5" customFormat="1" ht="24.9" customHeight="1">
      <c r="A124" s="314" t="s">
        <v>9</v>
      </c>
      <c r="B124" s="290" t="s">
        <v>2860</v>
      </c>
      <c r="C124" s="316" t="s">
        <v>2861</v>
      </c>
      <c r="D124" s="282">
        <v>1</v>
      </c>
      <c r="E124" s="268">
        <v>4700</v>
      </c>
      <c r="F124" s="56">
        <f t="shared" si="1"/>
        <v>4700</v>
      </c>
      <c r="G124" s="9"/>
      <c r="H124" s="119"/>
    </row>
    <row r="125" spans="1:8" s="5" customFormat="1" ht="24.9" customHeight="1">
      <c r="A125" s="314" t="s">
        <v>9</v>
      </c>
      <c r="B125" s="290" t="s">
        <v>2862</v>
      </c>
      <c r="C125" s="316" t="s">
        <v>2863</v>
      </c>
      <c r="D125" s="282">
        <v>1</v>
      </c>
      <c r="E125" s="268">
        <v>6505.1250000000009</v>
      </c>
      <c r="F125" s="56">
        <f t="shared" si="1"/>
        <v>6505.13</v>
      </c>
      <c r="G125" s="9"/>
      <c r="H125" s="119"/>
    </row>
    <row r="126" spans="1:8" s="5" customFormat="1" ht="36" customHeight="1">
      <c r="A126" s="314" t="s">
        <v>9</v>
      </c>
      <c r="B126" s="290" t="s">
        <v>3800</v>
      </c>
      <c r="C126" s="316" t="s">
        <v>2864</v>
      </c>
      <c r="D126" s="282">
        <v>1</v>
      </c>
      <c r="E126" s="268">
        <v>4700</v>
      </c>
      <c r="F126" s="56">
        <f t="shared" si="1"/>
        <v>4700</v>
      </c>
      <c r="G126" s="9"/>
      <c r="H126" s="119"/>
    </row>
    <row r="127" spans="1:8" s="5" customFormat="1" ht="36" customHeight="1">
      <c r="A127" s="314" t="s">
        <v>9</v>
      </c>
      <c r="B127" s="290" t="s">
        <v>3799</v>
      </c>
      <c r="C127" s="316" t="s">
        <v>2865</v>
      </c>
      <c r="D127" s="282">
        <v>1</v>
      </c>
      <c r="E127" s="268">
        <v>6059.4150000000009</v>
      </c>
      <c r="F127" s="56">
        <f t="shared" si="1"/>
        <v>6059.42</v>
      </c>
      <c r="G127" s="9"/>
      <c r="H127" s="119"/>
    </row>
    <row r="128" spans="1:8" s="5" customFormat="1" ht="36" customHeight="1">
      <c r="A128" s="314" t="s">
        <v>9</v>
      </c>
      <c r="B128" s="290" t="s">
        <v>2866</v>
      </c>
      <c r="C128" s="316" t="s">
        <v>2867</v>
      </c>
      <c r="D128" s="282">
        <v>1</v>
      </c>
      <c r="E128" s="268">
        <v>4700</v>
      </c>
      <c r="F128" s="56">
        <f t="shared" si="1"/>
        <v>4700</v>
      </c>
      <c r="G128" s="9"/>
      <c r="H128" s="113"/>
    </row>
    <row r="129" spans="1:8" s="5" customFormat="1" ht="12" customHeight="1">
      <c r="A129" s="314" t="s">
        <v>9</v>
      </c>
      <c r="B129" s="290" t="s">
        <v>2868</v>
      </c>
      <c r="C129" s="316" t="s">
        <v>2869</v>
      </c>
      <c r="D129" s="282">
        <v>4</v>
      </c>
      <c r="E129" s="104">
        <v>300</v>
      </c>
      <c r="F129" s="56">
        <f t="shared" si="1"/>
        <v>1200</v>
      </c>
      <c r="G129" s="9"/>
      <c r="H129" s="113"/>
    </row>
    <row r="130" spans="1:8" ht="30.6">
      <c r="A130" s="314" t="s">
        <v>9</v>
      </c>
      <c r="B130" s="290" t="s">
        <v>2870</v>
      </c>
      <c r="C130" s="316" t="s">
        <v>2871</v>
      </c>
      <c r="D130" s="282">
        <v>4</v>
      </c>
      <c r="E130" s="104">
        <v>300</v>
      </c>
      <c r="F130" s="56">
        <f t="shared" si="1"/>
        <v>1200</v>
      </c>
    </row>
    <row r="131" spans="1:8" ht="30.6">
      <c r="A131" s="314" t="s">
        <v>9</v>
      </c>
      <c r="B131" s="290" t="s">
        <v>2872</v>
      </c>
      <c r="C131" s="316" t="s">
        <v>2873</v>
      </c>
      <c r="D131" s="282">
        <v>4</v>
      </c>
      <c r="E131" s="104">
        <v>300</v>
      </c>
      <c r="F131" s="56">
        <f t="shared" si="1"/>
        <v>1200</v>
      </c>
    </row>
    <row r="132" spans="1:8" ht="30.6">
      <c r="A132" s="314" t="s">
        <v>9</v>
      </c>
      <c r="B132" s="290" t="s">
        <v>2874</v>
      </c>
      <c r="C132" s="316" t="s">
        <v>2875</v>
      </c>
      <c r="D132" s="282">
        <v>4</v>
      </c>
      <c r="E132" s="104">
        <v>300</v>
      </c>
      <c r="F132" s="56">
        <f t="shared" ref="F132:F187" si="2">ROUND(D132*E132,2)</f>
        <v>1200</v>
      </c>
    </row>
    <row r="133" spans="1:8" ht="30.6">
      <c r="A133" s="314" t="s">
        <v>9</v>
      </c>
      <c r="B133" s="290" t="s">
        <v>2876</v>
      </c>
      <c r="C133" s="316" t="s">
        <v>2877</v>
      </c>
      <c r="D133" s="282">
        <v>4</v>
      </c>
      <c r="E133" s="104">
        <v>300</v>
      </c>
      <c r="F133" s="56">
        <f t="shared" si="2"/>
        <v>1200</v>
      </c>
      <c r="G133" s="9"/>
    </row>
    <row r="134" spans="1:8" ht="30.6">
      <c r="A134" s="314" t="s">
        <v>9</v>
      </c>
      <c r="B134" s="290" t="s">
        <v>2878</v>
      </c>
      <c r="C134" s="316" t="s">
        <v>2879</v>
      </c>
      <c r="D134" s="282">
        <v>3</v>
      </c>
      <c r="E134" s="104">
        <v>300</v>
      </c>
      <c r="F134" s="56">
        <f t="shared" si="2"/>
        <v>900</v>
      </c>
      <c r="G134" s="9"/>
    </row>
    <row r="135" spans="1:8" s="107" customFormat="1" ht="30.6">
      <c r="A135" s="314" t="s">
        <v>9</v>
      </c>
      <c r="B135" s="290" t="s">
        <v>2880</v>
      </c>
      <c r="C135" s="316" t="s">
        <v>2881</v>
      </c>
      <c r="D135" s="282">
        <v>3</v>
      </c>
      <c r="E135" s="104">
        <v>300</v>
      </c>
      <c r="F135" s="56">
        <f t="shared" si="2"/>
        <v>900</v>
      </c>
      <c r="G135" s="9"/>
      <c r="H135" s="118"/>
    </row>
    <row r="136" spans="1:8" s="5" customFormat="1" ht="47.1" customHeight="1">
      <c r="A136" s="314" t="s">
        <v>9</v>
      </c>
      <c r="B136" s="290" t="s">
        <v>2882</v>
      </c>
      <c r="C136" s="316" t="s">
        <v>2883</v>
      </c>
      <c r="D136" s="282">
        <v>3</v>
      </c>
      <c r="E136" s="104">
        <v>300</v>
      </c>
      <c r="F136" s="56">
        <f t="shared" si="2"/>
        <v>900</v>
      </c>
      <c r="G136" s="9"/>
      <c r="H136" s="123"/>
    </row>
    <row r="137" spans="1:8" s="5" customFormat="1" ht="47.1" customHeight="1">
      <c r="A137" s="314" t="s">
        <v>9</v>
      </c>
      <c r="B137" s="290" t="s">
        <v>2884</v>
      </c>
      <c r="C137" s="316" t="s">
        <v>2885</v>
      </c>
      <c r="D137" s="282">
        <v>3</v>
      </c>
      <c r="E137" s="104">
        <v>300</v>
      </c>
      <c r="F137" s="56">
        <f t="shared" si="2"/>
        <v>900</v>
      </c>
      <c r="G137" s="9"/>
      <c r="H137" s="113"/>
    </row>
    <row r="138" spans="1:8" s="5" customFormat="1" ht="36" customHeight="1">
      <c r="A138" s="314" t="s">
        <v>9</v>
      </c>
      <c r="B138" s="290" t="s">
        <v>2886</v>
      </c>
      <c r="C138" s="316" t="s">
        <v>2887</v>
      </c>
      <c r="D138" s="282">
        <v>3</v>
      </c>
      <c r="E138" s="104">
        <v>300</v>
      </c>
      <c r="F138" s="56">
        <f t="shared" si="2"/>
        <v>900</v>
      </c>
      <c r="G138" s="9"/>
      <c r="H138" s="119"/>
    </row>
    <row r="139" spans="1:8" s="5" customFormat="1" ht="36" customHeight="1">
      <c r="A139" s="314" t="s">
        <v>9</v>
      </c>
      <c r="B139" s="290" t="s">
        <v>2888</v>
      </c>
      <c r="C139" s="316" t="s">
        <v>2889</v>
      </c>
      <c r="D139" s="282">
        <v>3</v>
      </c>
      <c r="E139" s="104">
        <v>300</v>
      </c>
      <c r="F139" s="56">
        <f t="shared" si="2"/>
        <v>900</v>
      </c>
      <c r="G139" s="9"/>
      <c r="H139" s="119"/>
    </row>
    <row r="140" spans="1:8" s="5" customFormat="1" ht="36" customHeight="1">
      <c r="A140" s="314" t="s">
        <v>9</v>
      </c>
      <c r="B140" s="290" t="s">
        <v>2890</v>
      </c>
      <c r="C140" s="316" t="s">
        <v>2891</v>
      </c>
      <c r="D140" s="319">
        <v>5</v>
      </c>
      <c r="E140" s="320">
        <v>300</v>
      </c>
      <c r="F140" s="56">
        <f t="shared" si="2"/>
        <v>1500</v>
      </c>
      <c r="G140" s="9"/>
      <c r="H140" s="119"/>
    </row>
    <row r="141" spans="1:8" s="5" customFormat="1" ht="36" customHeight="1">
      <c r="A141" s="314" t="s">
        <v>9</v>
      </c>
      <c r="B141" s="290" t="s">
        <v>2892</v>
      </c>
      <c r="C141" s="316" t="s">
        <v>2893</v>
      </c>
      <c r="D141" s="319">
        <v>5</v>
      </c>
      <c r="E141" s="320">
        <v>300</v>
      </c>
      <c r="F141" s="56">
        <f t="shared" si="2"/>
        <v>1500</v>
      </c>
      <c r="G141" s="9"/>
      <c r="H141" s="119"/>
    </row>
    <row r="142" spans="1:8" s="5" customFormat="1" ht="24.9" customHeight="1">
      <c r="A142" s="314" t="s">
        <v>9</v>
      </c>
      <c r="B142" s="290" t="s">
        <v>2894</v>
      </c>
      <c r="C142" s="316" t="s">
        <v>2895</v>
      </c>
      <c r="D142" s="319">
        <v>1</v>
      </c>
      <c r="E142" s="320">
        <v>2500</v>
      </c>
      <c r="F142" s="56">
        <f t="shared" si="2"/>
        <v>2500</v>
      </c>
      <c r="G142" s="9"/>
      <c r="H142" s="119"/>
    </row>
    <row r="143" spans="1:8" s="5" customFormat="1" ht="24.9" customHeight="1">
      <c r="A143" s="314" t="s">
        <v>9</v>
      </c>
      <c r="B143" s="290" t="s">
        <v>2896</v>
      </c>
      <c r="C143" s="316" t="s">
        <v>2897</v>
      </c>
      <c r="D143" s="319">
        <v>1</v>
      </c>
      <c r="E143" s="320">
        <v>2500</v>
      </c>
      <c r="F143" s="56">
        <f t="shared" si="2"/>
        <v>2500</v>
      </c>
      <c r="G143" s="9"/>
      <c r="H143" s="119"/>
    </row>
    <row r="144" spans="1:8" s="5" customFormat="1" ht="24.9" customHeight="1">
      <c r="A144" s="314" t="s">
        <v>9</v>
      </c>
      <c r="B144" s="290" t="s">
        <v>2898</v>
      </c>
      <c r="C144" s="316" t="s">
        <v>2899</v>
      </c>
      <c r="D144" s="282">
        <v>4</v>
      </c>
      <c r="E144" s="104">
        <v>300</v>
      </c>
      <c r="F144" s="56">
        <f t="shared" si="2"/>
        <v>1200</v>
      </c>
      <c r="G144" s="9"/>
      <c r="H144" s="119"/>
    </row>
    <row r="145" spans="1:8" s="5" customFormat="1" ht="36" customHeight="1">
      <c r="A145" s="314" t="s">
        <v>9</v>
      </c>
      <c r="B145" s="290" t="s">
        <v>2900</v>
      </c>
      <c r="C145" s="316" t="s">
        <v>2901</v>
      </c>
      <c r="D145" s="282">
        <v>4</v>
      </c>
      <c r="E145" s="104">
        <v>300</v>
      </c>
      <c r="F145" s="56">
        <f t="shared" si="2"/>
        <v>1200</v>
      </c>
      <c r="G145" s="9"/>
      <c r="H145" s="119"/>
    </row>
    <row r="146" spans="1:8" s="5" customFormat="1" ht="36" customHeight="1">
      <c r="A146" s="314" t="s">
        <v>9</v>
      </c>
      <c r="B146" s="290" t="s">
        <v>2902</v>
      </c>
      <c r="C146" s="316" t="s">
        <v>2903</v>
      </c>
      <c r="D146" s="282">
        <v>4</v>
      </c>
      <c r="E146" s="104">
        <v>300</v>
      </c>
      <c r="F146" s="56">
        <f t="shared" si="2"/>
        <v>1200</v>
      </c>
      <c r="G146" s="9"/>
      <c r="H146" s="119"/>
    </row>
    <row r="147" spans="1:8" s="5" customFormat="1" ht="36" customHeight="1">
      <c r="A147" s="314" t="s">
        <v>9</v>
      </c>
      <c r="B147" s="290" t="s">
        <v>2904</v>
      </c>
      <c r="C147" s="316" t="s">
        <v>2905</v>
      </c>
      <c r="D147" s="282">
        <v>4</v>
      </c>
      <c r="E147" s="104">
        <v>300</v>
      </c>
      <c r="F147" s="56">
        <f t="shared" si="2"/>
        <v>1200</v>
      </c>
      <c r="G147" s="9"/>
      <c r="H147" s="119"/>
    </row>
    <row r="148" spans="1:8" s="5" customFormat="1" ht="36" customHeight="1">
      <c r="A148" s="314" t="s">
        <v>9</v>
      </c>
      <c r="B148" s="290" t="s">
        <v>2906</v>
      </c>
      <c r="C148" s="316" t="s">
        <v>2907</v>
      </c>
      <c r="D148" s="282">
        <v>4</v>
      </c>
      <c r="E148" s="104">
        <v>7074</v>
      </c>
      <c r="F148" s="56">
        <f t="shared" si="2"/>
        <v>28296</v>
      </c>
      <c r="G148" s="9"/>
      <c r="H148" s="119"/>
    </row>
    <row r="149" spans="1:8" s="5" customFormat="1" ht="36" customHeight="1">
      <c r="A149" s="314" t="s">
        <v>9</v>
      </c>
      <c r="B149" s="290" t="s">
        <v>2908</v>
      </c>
      <c r="C149" s="316" t="s">
        <v>2909</v>
      </c>
      <c r="D149" s="282">
        <v>4</v>
      </c>
      <c r="E149" s="104">
        <v>7074</v>
      </c>
      <c r="F149" s="56">
        <f t="shared" si="2"/>
        <v>28296</v>
      </c>
      <c r="G149" s="9"/>
      <c r="H149" s="119"/>
    </row>
    <row r="150" spans="1:8" s="5" customFormat="1" ht="36" customHeight="1">
      <c r="A150" s="314" t="s">
        <v>9</v>
      </c>
      <c r="B150" s="290" t="s">
        <v>2910</v>
      </c>
      <c r="C150" s="316" t="s">
        <v>2911</v>
      </c>
      <c r="D150" s="282">
        <v>4</v>
      </c>
      <c r="E150" s="104">
        <v>7074</v>
      </c>
      <c r="F150" s="56">
        <f t="shared" si="2"/>
        <v>28296</v>
      </c>
      <c r="G150" s="9"/>
      <c r="H150" s="119"/>
    </row>
    <row r="151" spans="1:8" s="5" customFormat="1" ht="36" customHeight="1">
      <c r="A151" s="314" t="s">
        <v>9</v>
      </c>
      <c r="B151" s="290" t="s">
        <v>2912</v>
      </c>
      <c r="C151" s="316" t="s">
        <v>2913</v>
      </c>
      <c r="D151" s="282">
        <v>4</v>
      </c>
      <c r="E151" s="104">
        <v>7074</v>
      </c>
      <c r="F151" s="56">
        <f t="shared" si="2"/>
        <v>28296</v>
      </c>
      <c r="G151" s="9"/>
      <c r="H151" s="119"/>
    </row>
    <row r="152" spans="1:8" s="5" customFormat="1" ht="36" customHeight="1">
      <c r="A152" s="314" t="s">
        <v>9</v>
      </c>
      <c r="B152" s="290" t="s">
        <v>966</v>
      </c>
      <c r="C152" s="316" t="s">
        <v>2914</v>
      </c>
      <c r="D152" s="282">
        <v>5</v>
      </c>
      <c r="E152" s="104">
        <v>519.40155000000004</v>
      </c>
      <c r="F152" s="56">
        <f t="shared" si="2"/>
        <v>2597.0100000000002</v>
      </c>
      <c r="G152" s="9"/>
      <c r="H152" s="119"/>
    </row>
    <row r="153" spans="1:8" s="5" customFormat="1" ht="36" customHeight="1">
      <c r="A153" s="314" t="s">
        <v>9</v>
      </c>
      <c r="B153" s="290" t="s">
        <v>968</v>
      </c>
      <c r="C153" s="316" t="s">
        <v>2915</v>
      </c>
      <c r="D153" s="282">
        <v>5</v>
      </c>
      <c r="E153" s="104">
        <v>519.40155000000004</v>
      </c>
      <c r="F153" s="56">
        <f t="shared" si="2"/>
        <v>2597.0100000000002</v>
      </c>
      <c r="G153" s="9"/>
      <c r="H153" s="119"/>
    </row>
    <row r="154" spans="1:8" s="5" customFormat="1" ht="36" customHeight="1">
      <c r="A154" s="314" t="s">
        <v>9</v>
      </c>
      <c r="B154" s="290" t="s">
        <v>970</v>
      </c>
      <c r="C154" s="316" t="s">
        <v>2916</v>
      </c>
      <c r="D154" s="282">
        <v>5</v>
      </c>
      <c r="E154" s="104">
        <v>519.40155000000004</v>
      </c>
      <c r="F154" s="56">
        <f t="shared" si="2"/>
        <v>2597.0100000000002</v>
      </c>
      <c r="G154" s="9"/>
      <c r="H154" s="119"/>
    </row>
    <row r="155" spans="1:8" s="5" customFormat="1" ht="36" customHeight="1">
      <c r="A155" s="314" t="s">
        <v>9</v>
      </c>
      <c r="B155" s="290" t="s">
        <v>973</v>
      </c>
      <c r="C155" s="316" t="s">
        <v>2917</v>
      </c>
      <c r="D155" s="282">
        <v>4</v>
      </c>
      <c r="E155" s="104">
        <v>3687.4</v>
      </c>
      <c r="F155" s="56">
        <f t="shared" si="2"/>
        <v>14749.6</v>
      </c>
      <c r="G155" s="9"/>
      <c r="H155" s="119"/>
    </row>
    <row r="156" spans="1:8" s="5" customFormat="1" ht="36" customHeight="1">
      <c r="A156" s="314" t="s">
        <v>9</v>
      </c>
      <c r="B156" s="290" t="s">
        <v>2918</v>
      </c>
      <c r="C156" s="316" t="s">
        <v>2919</v>
      </c>
      <c r="D156" s="282">
        <v>10</v>
      </c>
      <c r="E156" s="104">
        <v>3843.6608000000001</v>
      </c>
      <c r="F156" s="56">
        <f t="shared" si="2"/>
        <v>38436.61</v>
      </c>
      <c r="G156" s="9"/>
      <c r="H156" s="119"/>
    </row>
    <row r="157" spans="1:8" s="5" customFormat="1" ht="36" customHeight="1">
      <c r="A157" s="314" t="s">
        <v>9</v>
      </c>
      <c r="B157" s="290" t="s">
        <v>977</v>
      </c>
      <c r="C157" s="316" t="s">
        <v>2920</v>
      </c>
      <c r="D157" s="282">
        <v>4</v>
      </c>
      <c r="E157" s="104">
        <v>4039.44</v>
      </c>
      <c r="F157" s="56">
        <f t="shared" si="2"/>
        <v>16157.76</v>
      </c>
      <c r="G157" s="9"/>
      <c r="H157" s="119"/>
    </row>
    <row r="158" spans="1:8" s="5" customFormat="1" ht="36" customHeight="1">
      <c r="A158" s="314" t="s">
        <v>9</v>
      </c>
      <c r="B158" s="290" t="s">
        <v>2921</v>
      </c>
      <c r="C158" s="316" t="s">
        <v>2922</v>
      </c>
      <c r="D158" s="282">
        <v>4</v>
      </c>
      <c r="E158" s="104">
        <v>4027.2256000000002</v>
      </c>
      <c r="F158" s="56">
        <f t="shared" si="2"/>
        <v>16108.9</v>
      </c>
      <c r="G158" s="9"/>
      <c r="H158" s="119"/>
    </row>
    <row r="159" spans="1:8" s="5" customFormat="1" ht="36" customHeight="1">
      <c r="A159" s="314" t="s">
        <v>9</v>
      </c>
      <c r="B159" s="290" t="s">
        <v>981</v>
      </c>
      <c r="C159" s="316" t="s">
        <v>2923</v>
      </c>
      <c r="D159" s="282">
        <v>1</v>
      </c>
      <c r="E159" s="104">
        <v>4512.38</v>
      </c>
      <c r="F159" s="56">
        <f t="shared" si="2"/>
        <v>4512.38</v>
      </c>
      <c r="G159" s="9"/>
      <c r="H159" s="119"/>
    </row>
    <row r="160" spans="1:8" s="5" customFormat="1" ht="36" customHeight="1">
      <c r="A160" s="314" t="s">
        <v>9</v>
      </c>
      <c r="B160" s="290" t="s">
        <v>985</v>
      </c>
      <c r="C160" s="316" t="s">
        <v>2924</v>
      </c>
      <c r="D160" s="282">
        <v>1</v>
      </c>
      <c r="E160" s="104">
        <v>42173.81</v>
      </c>
      <c r="F160" s="56">
        <f t="shared" si="2"/>
        <v>42173.81</v>
      </c>
      <c r="G160" s="9"/>
      <c r="H160" s="119"/>
    </row>
    <row r="161" spans="1:8" s="5" customFormat="1" ht="36" customHeight="1">
      <c r="A161" s="314" t="s">
        <v>9</v>
      </c>
      <c r="B161" s="290" t="s">
        <v>3798</v>
      </c>
      <c r="C161" s="316" t="s">
        <v>2925</v>
      </c>
      <c r="D161" s="282">
        <v>2</v>
      </c>
      <c r="E161" s="104">
        <v>44936.767999999996</v>
      </c>
      <c r="F161" s="56">
        <f t="shared" si="2"/>
        <v>89873.54</v>
      </c>
      <c r="G161" s="9"/>
      <c r="H161" s="119"/>
    </row>
    <row r="162" spans="1:8" s="5" customFormat="1" ht="36" customHeight="1">
      <c r="A162" s="314" t="s">
        <v>9</v>
      </c>
      <c r="B162" s="290" t="s">
        <v>989</v>
      </c>
      <c r="C162" s="316" t="s">
        <v>2926</v>
      </c>
      <c r="D162" s="282">
        <v>1</v>
      </c>
      <c r="E162" s="104">
        <v>89499</v>
      </c>
      <c r="F162" s="56">
        <f t="shared" si="2"/>
        <v>89499</v>
      </c>
      <c r="G162" s="9"/>
      <c r="H162" s="119"/>
    </row>
    <row r="163" spans="1:8" s="5" customFormat="1" ht="36" customHeight="1">
      <c r="A163" s="321" t="s">
        <v>9</v>
      </c>
      <c r="B163" s="322" t="s">
        <v>2927</v>
      </c>
      <c r="C163" s="316" t="s">
        <v>2928</v>
      </c>
      <c r="D163" s="282">
        <v>1</v>
      </c>
      <c r="E163" s="104">
        <v>85264.448000000004</v>
      </c>
      <c r="F163" s="56">
        <f t="shared" si="2"/>
        <v>85264.45</v>
      </c>
      <c r="G163" s="9"/>
      <c r="H163" s="119"/>
    </row>
    <row r="164" spans="1:8" s="5" customFormat="1" ht="36" customHeight="1">
      <c r="A164" s="321" t="s">
        <v>9</v>
      </c>
      <c r="B164" s="322" t="s">
        <v>2929</v>
      </c>
      <c r="C164" s="316" t="s">
        <v>2930</v>
      </c>
      <c r="D164" s="323">
        <v>0</v>
      </c>
      <c r="E164" s="324">
        <v>169578.9056</v>
      </c>
      <c r="F164" s="56">
        <f t="shared" si="2"/>
        <v>0</v>
      </c>
      <c r="G164" s="9"/>
      <c r="H164" s="119"/>
    </row>
    <row r="165" spans="1:8" s="5" customFormat="1" ht="36" customHeight="1">
      <c r="A165" s="314" t="s">
        <v>9</v>
      </c>
      <c r="B165" s="290" t="s">
        <v>992</v>
      </c>
      <c r="C165" s="316" t="s">
        <v>2931</v>
      </c>
      <c r="D165" s="282">
        <v>1</v>
      </c>
      <c r="E165" s="104">
        <v>1677.72</v>
      </c>
      <c r="F165" s="56">
        <f t="shared" si="2"/>
        <v>1677.72</v>
      </c>
      <c r="G165" s="9"/>
      <c r="H165" s="119"/>
    </row>
    <row r="166" spans="1:8" s="5" customFormat="1" ht="36" customHeight="1">
      <c r="A166" s="314" t="s">
        <v>9</v>
      </c>
      <c r="B166" s="290" t="s">
        <v>2932</v>
      </c>
      <c r="C166" s="316" t="s">
        <v>2933</v>
      </c>
      <c r="D166" s="319">
        <v>1</v>
      </c>
      <c r="E166" s="320">
        <v>1128.768</v>
      </c>
      <c r="F166" s="56">
        <f t="shared" si="2"/>
        <v>1128.77</v>
      </c>
      <c r="G166" s="9"/>
      <c r="H166" s="119"/>
    </row>
    <row r="167" spans="1:8" s="5" customFormat="1" ht="36" customHeight="1">
      <c r="A167" s="314" t="s">
        <v>9</v>
      </c>
      <c r="B167" s="290" t="s">
        <v>2934</v>
      </c>
      <c r="C167" s="316" t="s">
        <v>2935</v>
      </c>
      <c r="D167" s="319">
        <v>1</v>
      </c>
      <c r="E167" s="320">
        <v>761.94</v>
      </c>
      <c r="F167" s="56">
        <f t="shared" si="2"/>
        <v>761.94</v>
      </c>
      <c r="G167" s="9"/>
      <c r="H167" s="119"/>
    </row>
    <row r="168" spans="1:8" s="5" customFormat="1" ht="36" customHeight="1">
      <c r="A168" s="314" t="s">
        <v>9</v>
      </c>
      <c r="B168" s="290" t="s">
        <v>2936</v>
      </c>
      <c r="C168" s="316" t="s">
        <v>2937</v>
      </c>
      <c r="D168" s="319">
        <v>8</v>
      </c>
      <c r="E168" s="320">
        <v>2334.375</v>
      </c>
      <c r="F168" s="56">
        <f t="shared" si="2"/>
        <v>18675</v>
      </c>
      <c r="G168" s="9"/>
      <c r="H168" s="119"/>
    </row>
    <row r="169" spans="1:8" s="5" customFormat="1" ht="36" customHeight="1">
      <c r="A169" s="314" t="s">
        <v>9</v>
      </c>
      <c r="B169" s="290" t="s">
        <v>2938</v>
      </c>
      <c r="C169" s="316" t="s">
        <v>2939</v>
      </c>
      <c r="D169" s="319">
        <v>6</v>
      </c>
      <c r="E169" s="320">
        <v>11963.205000000002</v>
      </c>
      <c r="F169" s="56">
        <f t="shared" si="2"/>
        <v>71779.23</v>
      </c>
      <c r="G169" s="9"/>
      <c r="H169" s="119"/>
    </row>
    <row r="170" spans="1:8" s="5" customFormat="1" ht="36" customHeight="1">
      <c r="A170" s="314" t="s">
        <v>9</v>
      </c>
      <c r="B170" s="290" t="s">
        <v>2940</v>
      </c>
      <c r="C170" s="316" t="s">
        <v>2941</v>
      </c>
      <c r="D170" s="319">
        <v>1</v>
      </c>
      <c r="E170" s="320">
        <v>54680.4</v>
      </c>
      <c r="F170" s="56">
        <f t="shared" si="2"/>
        <v>54680.4</v>
      </c>
      <c r="G170" s="9"/>
      <c r="H170" s="119"/>
    </row>
    <row r="171" spans="1:8" s="5" customFormat="1" ht="36" customHeight="1">
      <c r="A171" s="314" t="s">
        <v>9</v>
      </c>
      <c r="B171" s="290" t="s">
        <v>2942</v>
      </c>
      <c r="C171" s="316" t="s">
        <v>2943</v>
      </c>
      <c r="D171" s="319">
        <v>1</v>
      </c>
      <c r="E171" s="320">
        <v>116652.76500000001</v>
      </c>
      <c r="F171" s="56">
        <f t="shared" si="2"/>
        <v>116652.77</v>
      </c>
      <c r="G171" s="9"/>
      <c r="H171" s="119"/>
    </row>
    <row r="172" spans="1:8" s="5" customFormat="1" ht="36" customHeight="1">
      <c r="A172" s="314" t="s">
        <v>9</v>
      </c>
      <c r="B172" s="290" t="s">
        <v>2944</v>
      </c>
      <c r="C172" s="316" t="s">
        <v>2945</v>
      </c>
      <c r="D172" s="319">
        <v>0</v>
      </c>
      <c r="E172" s="268">
        <v>162156.80000000002</v>
      </c>
      <c r="F172" s="56">
        <f t="shared" si="2"/>
        <v>0</v>
      </c>
      <c r="G172" s="9"/>
      <c r="H172" s="119"/>
    </row>
    <row r="173" spans="1:8" s="5" customFormat="1" ht="36" customHeight="1">
      <c r="A173" s="314" t="s">
        <v>9</v>
      </c>
      <c r="B173" s="290" t="s">
        <v>2946</v>
      </c>
      <c r="C173" s="316" t="s">
        <v>2947</v>
      </c>
      <c r="D173" s="282">
        <v>3</v>
      </c>
      <c r="E173" s="104">
        <v>1714.3650000000002</v>
      </c>
      <c r="F173" s="56">
        <f t="shared" si="2"/>
        <v>5143.1000000000004</v>
      </c>
      <c r="G173" s="9"/>
      <c r="H173" s="119"/>
    </row>
    <row r="174" spans="1:8" s="5" customFormat="1" ht="36" customHeight="1">
      <c r="A174" s="314" t="s">
        <v>9</v>
      </c>
      <c r="B174" s="290" t="s">
        <v>2948</v>
      </c>
      <c r="C174" s="316" t="s">
        <v>2949</v>
      </c>
      <c r="D174" s="282">
        <v>2</v>
      </c>
      <c r="E174" s="104">
        <v>3105.9584000000004</v>
      </c>
      <c r="F174" s="56">
        <f t="shared" si="2"/>
        <v>6211.92</v>
      </c>
      <c r="G174" s="9"/>
      <c r="H174" s="119"/>
    </row>
    <row r="175" spans="1:8" s="5" customFormat="1" ht="36" customHeight="1">
      <c r="A175" s="314" t="s">
        <v>9</v>
      </c>
      <c r="B175" s="290" t="s">
        <v>2950</v>
      </c>
      <c r="C175" s="316" t="s">
        <v>2951</v>
      </c>
      <c r="D175" s="282">
        <v>1</v>
      </c>
      <c r="E175" s="104">
        <v>8000</v>
      </c>
      <c r="F175" s="56">
        <f t="shared" si="2"/>
        <v>8000</v>
      </c>
      <c r="G175" s="9"/>
      <c r="H175" s="119"/>
    </row>
    <row r="176" spans="1:8" s="5" customFormat="1" ht="36" customHeight="1">
      <c r="A176" s="314" t="s">
        <v>9</v>
      </c>
      <c r="B176" s="290" t="s">
        <v>2952</v>
      </c>
      <c r="C176" s="316" t="s">
        <v>2953</v>
      </c>
      <c r="D176" s="282">
        <v>1</v>
      </c>
      <c r="E176" s="104">
        <v>3925.63</v>
      </c>
      <c r="F176" s="56">
        <f t="shared" si="2"/>
        <v>3925.63</v>
      </c>
      <c r="G176" s="9"/>
      <c r="H176" s="119"/>
    </row>
    <row r="177" spans="1:8" s="5" customFormat="1" ht="36" customHeight="1">
      <c r="A177" s="314" t="s">
        <v>9</v>
      </c>
      <c r="B177" s="290" t="s">
        <v>2954</v>
      </c>
      <c r="C177" s="316" t="s">
        <v>2955</v>
      </c>
      <c r="D177" s="282">
        <v>1</v>
      </c>
      <c r="E177" s="104">
        <v>13789.99</v>
      </c>
      <c r="F177" s="56">
        <f t="shared" si="2"/>
        <v>13789.99</v>
      </c>
      <c r="G177" s="9"/>
      <c r="H177" s="119"/>
    </row>
    <row r="178" spans="1:8" s="5" customFormat="1" ht="36" customHeight="1">
      <c r="A178" s="314" t="s">
        <v>9</v>
      </c>
      <c r="B178" s="290" t="s">
        <v>2956</v>
      </c>
      <c r="C178" s="316" t="s">
        <v>2957</v>
      </c>
      <c r="D178" s="282">
        <v>6</v>
      </c>
      <c r="E178" s="104">
        <v>4046.2500000000005</v>
      </c>
      <c r="F178" s="56">
        <f t="shared" si="2"/>
        <v>24277.5</v>
      </c>
      <c r="G178" s="9"/>
      <c r="H178" s="119"/>
    </row>
    <row r="179" spans="1:8" s="5" customFormat="1" ht="36" customHeight="1">
      <c r="A179" s="314" t="s">
        <v>9</v>
      </c>
      <c r="B179" s="290" t="s">
        <v>2958</v>
      </c>
      <c r="C179" s="316" t="s">
        <v>2959</v>
      </c>
      <c r="D179" s="282">
        <v>1</v>
      </c>
      <c r="E179" s="104">
        <v>22148.550000000003</v>
      </c>
      <c r="F179" s="56">
        <f t="shared" si="2"/>
        <v>22148.55</v>
      </c>
      <c r="G179" s="9"/>
      <c r="H179" s="119"/>
    </row>
    <row r="180" spans="1:8" s="5" customFormat="1" ht="36" customHeight="1">
      <c r="A180" s="314" t="s">
        <v>9</v>
      </c>
      <c r="B180" s="290" t="s">
        <v>2960</v>
      </c>
      <c r="C180" s="316" t="s">
        <v>2961</v>
      </c>
      <c r="D180" s="282">
        <v>3</v>
      </c>
      <c r="E180" s="104">
        <v>250</v>
      </c>
      <c r="F180" s="56">
        <f t="shared" si="2"/>
        <v>750</v>
      </c>
      <c r="G180" s="9"/>
      <c r="H180" s="119"/>
    </row>
    <row r="181" spans="1:8" s="5" customFormat="1" ht="36" customHeight="1">
      <c r="A181" s="314" t="s">
        <v>9</v>
      </c>
      <c r="B181" s="290" t="s">
        <v>2962</v>
      </c>
      <c r="C181" s="316" t="s">
        <v>2963</v>
      </c>
      <c r="D181" s="282">
        <v>3</v>
      </c>
      <c r="E181" s="104">
        <v>250</v>
      </c>
      <c r="F181" s="56">
        <f t="shared" si="2"/>
        <v>750</v>
      </c>
      <c r="G181" s="9"/>
      <c r="H181" s="119"/>
    </row>
    <row r="182" spans="1:8" s="5" customFormat="1" ht="36" customHeight="1">
      <c r="A182" s="314" t="s">
        <v>9</v>
      </c>
      <c r="B182" s="290" t="s">
        <v>2964</v>
      </c>
      <c r="C182" s="316" t="s">
        <v>2965</v>
      </c>
      <c r="D182" s="282">
        <v>3</v>
      </c>
      <c r="E182" s="104">
        <v>200</v>
      </c>
      <c r="F182" s="56">
        <f t="shared" si="2"/>
        <v>600</v>
      </c>
      <c r="G182" s="9"/>
      <c r="H182" s="119"/>
    </row>
    <row r="183" spans="1:8" s="5" customFormat="1" ht="36" customHeight="1">
      <c r="A183" s="314" t="s">
        <v>9</v>
      </c>
      <c r="B183" s="290" t="s">
        <v>2966</v>
      </c>
      <c r="C183" s="316" t="s">
        <v>2967</v>
      </c>
      <c r="D183" s="282">
        <v>3</v>
      </c>
      <c r="E183" s="104">
        <v>200</v>
      </c>
      <c r="F183" s="56">
        <f t="shared" si="2"/>
        <v>600</v>
      </c>
      <c r="G183" s="9"/>
      <c r="H183" s="119"/>
    </row>
    <row r="184" spans="1:8" s="5" customFormat="1" ht="12" customHeight="1">
      <c r="A184" s="314" t="s">
        <v>9</v>
      </c>
      <c r="B184" s="290" t="s">
        <v>2968</v>
      </c>
      <c r="C184" s="316" t="s">
        <v>2969</v>
      </c>
      <c r="D184" s="282">
        <v>3</v>
      </c>
      <c r="E184" s="104">
        <v>200</v>
      </c>
      <c r="F184" s="56">
        <f t="shared" si="2"/>
        <v>600</v>
      </c>
      <c r="G184" s="9"/>
      <c r="H184" s="113"/>
    </row>
    <row r="185" spans="1:8" ht="51">
      <c r="A185" s="314" t="s">
        <v>9</v>
      </c>
      <c r="B185" s="290" t="s">
        <v>2970</v>
      </c>
      <c r="C185" s="316" t="s">
        <v>2971</v>
      </c>
      <c r="D185" s="282">
        <v>3</v>
      </c>
      <c r="E185" s="104">
        <v>200</v>
      </c>
      <c r="F185" s="56">
        <f t="shared" si="2"/>
        <v>600</v>
      </c>
    </row>
    <row r="186" spans="1:8" ht="40.799999999999997">
      <c r="A186" s="314" t="s">
        <v>9</v>
      </c>
      <c r="B186" s="290" t="s">
        <v>1011</v>
      </c>
      <c r="C186" s="316" t="s">
        <v>2972</v>
      </c>
      <c r="D186" s="282">
        <v>5</v>
      </c>
      <c r="E186" s="104">
        <v>1000</v>
      </c>
      <c r="F186" s="56">
        <f t="shared" si="2"/>
        <v>5000</v>
      </c>
    </row>
    <row r="187" spans="1:8" ht="204.6" thickBot="1">
      <c r="A187" s="314" t="s">
        <v>9</v>
      </c>
      <c r="B187" s="317" t="s">
        <v>2973</v>
      </c>
      <c r="C187" s="316" t="s">
        <v>2974</v>
      </c>
      <c r="D187" s="325">
        <v>5</v>
      </c>
      <c r="E187" s="117">
        <v>6620</v>
      </c>
      <c r="F187" s="56">
        <f t="shared" si="2"/>
        <v>33100</v>
      </c>
    </row>
    <row r="188" spans="1:8" ht="12.75" customHeight="1" thickBot="1">
      <c r="A188" s="475" t="s">
        <v>91</v>
      </c>
      <c r="B188" s="476"/>
      <c r="C188" s="476"/>
      <c r="D188" s="476"/>
      <c r="E188" s="477"/>
      <c r="F188" s="276">
        <f>SUM(F4:F187)</f>
        <v>1726408.76</v>
      </c>
    </row>
    <row r="189" spans="1:8">
      <c r="A189" s="326"/>
      <c r="B189" s="327"/>
      <c r="C189" s="327"/>
      <c r="D189" s="327"/>
      <c r="E189" s="327"/>
      <c r="F189" s="280"/>
    </row>
    <row r="190" spans="1:8">
      <c r="A190" s="326"/>
      <c r="B190" s="326"/>
      <c r="C190" s="326"/>
      <c r="D190" s="326"/>
      <c r="E190" s="326"/>
    </row>
    <row r="191" spans="1:8" ht="11.4">
      <c r="A191" s="328"/>
      <c r="B191" s="328"/>
      <c r="C191" s="328"/>
      <c r="D191" s="328"/>
      <c r="E191" s="328"/>
      <c r="F191" s="283"/>
    </row>
    <row r="192" spans="1:8">
      <c r="A192" s="329"/>
      <c r="B192" s="330"/>
      <c r="C192" s="330"/>
      <c r="D192" s="330"/>
      <c r="E192" s="330"/>
      <c r="F192" s="11"/>
    </row>
    <row r="193" spans="1:6" ht="12.6" thickBot="1">
      <c r="A193" s="308" t="s">
        <v>1013</v>
      </c>
      <c r="B193" s="308"/>
      <c r="C193" s="308"/>
      <c r="D193" s="308"/>
      <c r="E193" s="308"/>
      <c r="F193" s="300"/>
    </row>
    <row r="194" spans="1:6" ht="21" thickBot="1">
      <c r="A194" s="309" t="s">
        <v>1014</v>
      </c>
      <c r="B194" s="310" t="s">
        <v>8</v>
      </c>
      <c r="C194" s="331" t="s">
        <v>0</v>
      </c>
      <c r="D194" s="311" t="s">
        <v>130</v>
      </c>
      <c r="E194" s="313" t="s">
        <v>1</v>
      </c>
      <c r="F194" s="304" t="s">
        <v>2</v>
      </c>
    </row>
    <row r="195" spans="1:6" ht="30.6">
      <c r="A195" s="314" t="s">
        <v>9</v>
      </c>
      <c r="B195" s="290" t="s">
        <v>2975</v>
      </c>
      <c r="C195" s="332" t="s">
        <v>1015</v>
      </c>
      <c r="D195" s="282">
        <v>3</v>
      </c>
      <c r="E195" s="104">
        <v>850</v>
      </c>
      <c r="F195" s="56">
        <f t="shared" ref="F195:F203" si="3">ROUND(D195*E195,2)</f>
        <v>2550</v>
      </c>
    </row>
    <row r="196" spans="1:6" ht="30.6">
      <c r="A196" s="314" t="s">
        <v>9</v>
      </c>
      <c r="B196" s="290" t="s">
        <v>2976</v>
      </c>
      <c r="C196" s="332" t="s">
        <v>1016</v>
      </c>
      <c r="D196" s="282">
        <v>3</v>
      </c>
      <c r="E196" s="104">
        <v>850</v>
      </c>
      <c r="F196" s="56">
        <f t="shared" si="3"/>
        <v>2550</v>
      </c>
    </row>
    <row r="197" spans="1:6" ht="30.6">
      <c r="A197" s="314" t="s">
        <v>9</v>
      </c>
      <c r="B197" s="290" t="s">
        <v>2977</v>
      </c>
      <c r="C197" s="332" t="s">
        <v>1017</v>
      </c>
      <c r="D197" s="319">
        <v>5</v>
      </c>
      <c r="E197" s="320">
        <v>1600</v>
      </c>
      <c r="F197" s="56">
        <f t="shared" si="3"/>
        <v>8000</v>
      </c>
    </row>
    <row r="198" spans="1:6" ht="30.6">
      <c r="A198" s="314" t="s">
        <v>9</v>
      </c>
      <c r="B198" s="290" t="s">
        <v>2978</v>
      </c>
      <c r="C198" s="332" t="s">
        <v>1018</v>
      </c>
      <c r="D198" s="319">
        <v>5</v>
      </c>
      <c r="E198" s="320">
        <v>1600</v>
      </c>
      <c r="F198" s="56">
        <f t="shared" si="3"/>
        <v>8000</v>
      </c>
    </row>
    <row r="199" spans="1:6" ht="30.6">
      <c r="A199" s="314" t="s">
        <v>9</v>
      </c>
      <c r="B199" s="290" t="s">
        <v>2979</v>
      </c>
      <c r="C199" s="332" t="s">
        <v>1019</v>
      </c>
      <c r="D199" s="319">
        <v>5</v>
      </c>
      <c r="E199" s="320">
        <v>1600</v>
      </c>
      <c r="F199" s="56">
        <f t="shared" si="3"/>
        <v>8000</v>
      </c>
    </row>
    <row r="200" spans="1:6" ht="30.6">
      <c r="A200" s="314" t="s">
        <v>9</v>
      </c>
      <c r="B200" s="290" t="s">
        <v>2980</v>
      </c>
      <c r="C200" s="332" t="s">
        <v>1020</v>
      </c>
      <c r="D200" s="282">
        <v>15</v>
      </c>
      <c r="E200" s="104">
        <v>2415.3000000000002</v>
      </c>
      <c r="F200" s="56">
        <f t="shared" si="3"/>
        <v>36229.5</v>
      </c>
    </row>
    <row r="201" spans="1:6" ht="30.6">
      <c r="A201" s="333" t="s">
        <v>9</v>
      </c>
      <c r="B201" s="317" t="s">
        <v>2981</v>
      </c>
      <c r="C201" s="332" t="s">
        <v>1021</v>
      </c>
      <c r="D201" s="325">
        <v>15</v>
      </c>
      <c r="E201" s="117">
        <v>2415.3000000000002</v>
      </c>
      <c r="F201" s="56">
        <f t="shared" si="3"/>
        <v>36229.5</v>
      </c>
    </row>
    <row r="202" spans="1:6" ht="30.6">
      <c r="A202" s="333" t="s">
        <v>9</v>
      </c>
      <c r="B202" s="317" t="s">
        <v>1024</v>
      </c>
      <c r="C202" s="332" t="s">
        <v>1022</v>
      </c>
      <c r="D202" s="282">
        <v>5</v>
      </c>
      <c r="E202" s="104">
        <v>1000</v>
      </c>
      <c r="F202" s="305">
        <f t="shared" si="3"/>
        <v>5000</v>
      </c>
    </row>
    <row r="203" spans="1:6" ht="31.2" thickBot="1">
      <c r="A203" s="334" t="s">
        <v>9</v>
      </c>
      <c r="B203" s="335" t="s">
        <v>2982</v>
      </c>
      <c r="C203" s="332" t="s">
        <v>1023</v>
      </c>
      <c r="D203" s="336">
        <v>5</v>
      </c>
      <c r="E203" s="337">
        <v>200</v>
      </c>
      <c r="F203" s="56">
        <f t="shared" si="3"/>
        <v>1000</v>
      </c>
    </row>
    <row r="204" spans="1:6" ht="12.75" customHeight="1" thickBot="1">
      <c r="A204" s="475" t="s">
        <v>92</v>
      </c>
      <c r="B204" s="476"/>
      <c r="C204" s="476"/>
      <c r="D204" s="476"/>
      <c r="E204" s="477"/>
      <c r="F204" s="276">
        <f>SUM(F195:F203)</f>
        <v>107559</v>
      </c>
    </row>
    <row r="209" spans="1:6" ht="12.6" thickBot="1">
      <c r="A209" s="308" t="s">
        <v>1025</v>
      </c>
      <c r="B209" s="308"/>
      <c r="C209" s="308"/>
      <c r="D209" s="308"/>
      <c r="E209" s="308"/>
      <c r="F209" s="300"/>
    </row>
    <row r="210" spans="1:6" ht="21" thickBot="1">
      <c r="A210" s="309" t="s">
        <v>1014</v>
      </c>
      <c r="B210" s="310" t="s">
        <v>8</v>
      </c>
      <c r="C210" s="339" t="s">
        <v>0</v>
      </c>
      <c r="D210" s="311" t="s">
        <v>130</v>
      </c>
      <c r="E210" s="313" t="s">
        <v>1</v>
      </c>
      <c r="F210" s="304" t="s">
        <v>2</v>
      </c>
    </row>
    <row r="211" spans="1:6" ht="30.6">
      <c r="A211" s="314" t="s">
        <v>9</v>
      </c>
      <c r="B211" s="290" t="s">
        <v>2983</v>
      </c>
      <c r="C211" s="340" t="s">
        <v>1026</v>
      </c>
      <c r="D211" s="282">
        <v>3</v>
      </c>
      <c r="E211" s="104">
        <v>270</v>
      </c>
      <c r="F211" s="56">
        <f t="shared" ref="F211:F244" si="4">ROUND(D211*E211,2)</f>
        <v>810</v>
      </c>
    </row>
    <row r="212" spans="1:6" ht="30.6">
      <c r="A212" s="314" t="s">
        <v>9</v>
      </c>
      <c r="B212" s="290" t="s">
        <v>2984</v>
      </c>
      <c r="C212" s="340" t="s">
        <v>1027</v>
      </c>
      <c r="D212" s="282">
        <v>3</v>
      </c>
      <c r="E212" s="104">
        <v>270</v>
      </c>
      <c r="F212" s="56">
        <f t="shared" si="4"/>
        <v>810</v>
      </c>
    </row>
    <row r="213" spans="1:6" ht="20.399999999999999">
      <c r="A213" s="314" t="s">
        <v>9</v>
      </c>
      <c r="B213" s="290" t="s">
        <v>1032</v>
      </c>
      <c r="C213" s="340" t="s">
        <v>1028</v>
      </c>
      <c r="D213" s="282">
        <v>5</v>
      </c>
      <c r="E213" s="104">
        <v>1966.37</v>
      </c>
      <c r="F213" s="56">
        <f t="shared" si="4"/>
        <v>9831.85</v>
      </c>
    </row>
    <row r="214" spans="1:6" ht="20.399999999999999">
      <c r="A214" s="314" t="s">
        <v>9</v>
      </c>
      <c r="B214" s="290" t="s">
        <v>1034</v>
      </c>
      <c r="C214" s="340" t="s">
        <v>1029</v>
      </c>
      <c r="D214" s="282">
        <v>5</v>
      </c>
      <c r="E214" s="104">
        <v>1966.37</v>
      </c>
      <c r="F214" s="56">
        <f t="shared" si="4"/>
        <v>9831.85</v>
      </c>
    </row>
    <row r="215" spans="1:6" ht="20.399999999999999">
      <c r="A215" s="314" t="s">
        <v>9</v>
      </c>
      <c r="B215" s="290" t="s">
        <v>1036</v>
      </c>
      <c r="C215" s="340" t="s">
        <v>1030</v>
      </c>
      <c r="D215" s="282">
        <v>5</v>
      </c>
      <c r="E215" s="104">
        <v>1966.37</v>
      </c>
      <c r="F215" s="56">
        <f t="shared" si="4"/>
        <v>9831.85</v>
      </c>
    </row>
    <row r="216" spans="1:6" ht="30.6">
      <c r="A216" s="314" t="s">
        <v>9</v>
      </c>
      <c r="B216" s="290" t="s">
        <v>1038</v>
      </c>
      <c r="C216" s="340" t="s">
        <v>1031</v>
      </c>
      <c r="D216" s="282">
        <v>2</v>
      </c>
      <c r="E216" s="104">
        <v>822.38400000000001</v>
      </c>
      <c r="F216" s="56">
        <f t="shared" si="4"/>
        <v>1644.77</v>
      </c>
    </row>
    <row r="217" spans="1:6" ht="30.6">
      <c r="A217" s="314" t="s">
        <v>9</v>
      </c>
      <c r="B217" s="290" t="s">
        <v>1040</v>
      </c>
      <c r="C217" s="340" t="s">
        <v>1033</v>
      </c>
      <c r="D217" s="282">
        <v>2</v>
      </c>
      <c r="E217" s="104">
        <v>822.38400000000001</v>
      </c>
      <c r="F217" s="56">
        <f t="shared" si="4"/>
        <v>1644.77</v>
      </c>
    </row>
    <row r="218" spans="1:6" ht="30.6">
      <c r="A218" s="314" t="s">
        <v>9</v>
      </c>
      <c r="B218" s="290" t="s">
        <v>2985</v>
      </c>
      <c r="C218" s="340" t="s">
        <v>1035</v>
      </c>
      <c r="D218" s="282">
        <v>10</v>
      </c>
      <c r="E218" s="104">
        <v>432.59999999999997</v>
      </c>
      <c r="F218" s="56">
        <f t="shared" si="4"/>
        <v>4326</v>
      </c>
    </row>
    <row r="219" spans="1:6" ht="30.6">
      <c r="A219" s="314" t="s">
        <v>9</v>
      </c>
      <c r="B219" s="290" t="s">
        <v>2986</v>
      </c>
      <c r="C219" s="340" t="s">
        <v>1037</v>
      </c>
      <c r="D219" s="282">
        <v>10</v>
      </c>
      <c r="E219" s="104">
        <v>432.59999999999997</v>
      </c>
      <c r="F219" s="56">
        <f t="shared" si="4"/>
        <v>4326</v>
      </c>
    </row>
    <row r="220" spans="1:6" ht="30.6">
      <c r="A220" s="314" t="s">
        <v>9</v>
      </c>
      <c r="B220" s="290" t="s">
        <v>2987</v>
      </c>
      <c r="C220" s="340" t="s">
        <v>1039</v>
      </c>
      <c r="D220" s="282">
        <v>10</v>
      </c>
      <c r="E220" s="104">
        <v>2415.3000000000002</v>
      </c>
      <c r="F220" s="56">
        <f t="shared" si="4"/>
        <v>24153</v>
      </c>
    </row>
    <row r="221" spans="1:6" ht="30.6">
      <c r="A221" s="314" t="s">
        <v>9</v>
      </c>
      <c r="B221" s="290" t="s">
        <v>2988</v>
      </c>
      <c r="C221" s="340" t="s">
        <v>1041</v>
      </c>
      <c r="D221" s="282">
        <v>10</v>
      </c>
      <c r="E221" s="104">
        <v>2415.3000000000002</v>
      </c>
      <c r="F221" s="56">
        <f t="shared" si="4"/>
        <v>24153</v>
      </c>
    </row>
    <row r="222" spans="1:6" ht="30.6">
      <c r="A222" s="314" t="s">
        <v>9</v>
      </c>
      <c r="B222" s="290" t="s">
        <v>2989</v>
      </c>
      <c r="C222" s="340" t="s">
        <v>1042</v>
      </c>
      <c r="D222" s="282">
        <v>10</v>
      </c>
      <c r="E222" s="104">
        <v>2415.3000000000002</v>
      </c>
      <c r="F222" s="56">
        <f t="shared" si="4"/>
        <v>24153</v>
      </c>
    </row>
    <row r="223" spans="1:6" ht="30.6">
      <c r="A223" s="314" t="s">
        <v>9</v>
      </c>
      <c r="B223" s="290" t="s">
        <v>2990</v>
      </c>
      <c r="C223" s="340" t="s">
        <v>1043</v>
      </c>
      <c r="D223" s="282">
        <v>10</v>
      </c>
      <c r="E223" s="104">
        <v>2415.3000000000002</v>
      </c>
      <c r="F223" s="56">
        <f t="shared" si="4"/>
        <v>24153</v>
      </c>
    </row>
    <row r="224" spans="1:6" ht="30.6">
      <c r="A224" s="314" t="s">
        <v>9</v>
      </c>
      <c r="B224" s="290" t="s">
        <v>2991</v>
      </c>
      <c r="C224" s="340" t="s">
        <v>1044</v>
      </c>
      <c r="D224" s="282">
        <v>15</v>
      </c>
      <c r="E224" s="104">
        <v>603.2025000000001</v>
      </c>
      <c r="F224" s="56">
        <f t="shared" si="4"/>
        <v>9048.0400000000009</v>
      </c>
    </row>
    <row r="225" spans="1:6" ht="30.6">
      <c r="A225" s="314" t="s">
        <v>9</v>
      </c>
      <c r="B225" s="290" t="s">
        <v>2992</v>
      </c>
      <c r="C225" s="340" t="s">
        <v>1045</v>
      </c>
      <c r="D225" s="282">
        <v>15</v>
      </c>
      <c r="E225" s="104">
        <v>603.2025000000001</v>
      </c>
      <c r="F225" s="56">
        <f t="shared" si="4"/>
        <v>9048.0400000000009</v>
      </c>
    </row>
    <row r="226" spans="1:6" ht="30.6">
      <c r="A226" s="314" t="s">
        <v>9</v>
      </c>
      <c r="B226" s="290" t="s">
        <v>2993</v>
      </c>
      <c r="C226" s="340" t="s">
        <v>1046</v>
      </c>
      <c r="D226" s="282">
        <v>15</v>
      </c>
      <c r="E226" s="104">
        <v>603.2025000000001</v>
      </c>
      <c r="F226" s="56">
        <f t="shared" si="4"/>
        <v>9048.0400000000009</v>
      </c>
    </row>
    <row r="227" spans="1:6" ht="30.6">
      <c r="A227" s="314" t="s">
        <v>9</v>
      </c>
      <c r="B227" s="290" t="s">
        <v>2994</v>
      </c>
      <c r="C227" s="340" t="s">
        <v>1047</v>
      </c>
      <c r="D227" s="282">
        <v>15</v>
      </c>
      <c r="E227" s="104">
        <v>603.2025000000001</v>
      </c>
      <c r="F227" s="56">
        <f t="shared" si="4"/>
        <v>9048.0400000000009</v>
      </c>
    </row>
    <row r="228" spans="1:6" ht="30.6">
      <c r="A228" s="314" t="s">
        <v>9</v>
      </c>
      <c r="B228" s="290" t="s">
        <v>2995</v>
      </c>
      <c r="C228" s="340" t="s">
        <v>1048</v>
      </c>
      <c r="D228" s="319">
        <v>5</v>
      </c>
      <c r="E228" s="320">
        <v>961.1400000000001</v>
      </c>
      <c r="F228" s="56">
        <f t="shared" si="4"/>
        <v>4805.7</v>
      </c>
    </row>
    <row r="229" spans="1:6" ht="30.6">
      <c r="A229" s="314" t="s">
        <v>9</v>
      </c>
      <c r="B229" s="290" t="s">
        <v>2996</v>
      </c>
      <c r="C229" s="340" t="s">
        <v>1049</v>
      </c>
      <c r="D229" s="319">
        <v>5</v>
      </c>
      <c r="E229" s="320">
        <v>961.1400000000001</v>
      </c>
      <c r="F229" s="56">
        <f t="shared" si="4"/>
        <v>4805.7</v>
      </c>
    </row>
    <row r="230" spans="1:6" ht="30.6">
      <c r="A230" s="314" t="s">
        <v>9</v>
      </c>
      <c r="B230" s="290" t="s">
        <v>2997</v>
      </c>
      <c r="C230" s="340" t="s">
        <v>1050</v>
      </c>
      <c r="D230" s="319">
        <v>5</v>
      </c>
      <c r="E230" s="320">
        <v>961.1400000000001</v>
      </c>
      <c r="F230" s="56">
        <f t="shared" si="4"/>
        <v>4805.7</v>
      </c>
    </row>
    <row r="231" spans="1:6" ht="30.6">
      <c r="A231" s="314" t="s">
        <v>9</v>
      </c>
      <c r="B231" s="290" t="s">
        <v>2998</v>
      </c>
      <c r="C231" s="340" t="s">
        <v>1051</v>
      </c>
      <c r="D231" s="319">
        <v>5</v>
      </c>
      <c r="E231" s="320">
        <v>961.1400000000001</v>
      </c>
      <c r="F231" s="56">
        <f t="shared" si="4"/>
        <v>4805.7</v>
      </c>
    </row>
    <row r="232" spans="1:6" ht="30.6">
      <c r="A232" s="314" t="s">
        <v>9</v>
      </c>
      <c r="B232" s="290" t="s">
        <v>2999</v>
      </c>
      <c r="C232" s="340" t="s">
        <v>1052</v>
      </c>
      <c r="D232" s="282">
        <v>2</v>
      </c>
      <c r="E232" s="104">
        <v>1598.5800000000002</v>
      </c>
      <c r="F232" s="56">
        <f t="shared" si="4"/>
        <v>3197.16</v>
      </c>
    </row>
    <row r="233" spans="1:6" ht="30.6">
      <c r="A233" s="314" t="s">
        <v>9</v>
      </c>
      <c r="B233" s="290" t="s">
        <v>3000</v>
      </c>
      <c r="C233" s="340" t="s">
        <v>1053</v>
      </c>
      <c r="D233" s="282">
        <v>2</v>
      </c>
      <c r="E233" s="104">
        <v>1598.5800000000002</v>
      </c>
      <c r="F233" s="56">
        <f t="shared" si="4"/>
        <v>3197.16</v>
      </c>
    </row>
    <row r="234" spans="1:6" ht="30.6">
      <c r="A234" s="314" t="s">
        <v>9</v>
      </c>
      <c r="B234" s="290" t="s">
        <v>3001</v>
      </c>
      <c r="C234" s="340" t="s">
        <v>1054</v>
      </c>
      <c r="D234" s="282">
        <v>2</v>
      </c>
      <c r="E234" s="104">
        <v>1598.5800000000002</v>
      </c>
      <c r="F234" s="56">
        <f t="shared" si="4"/>
        <v>3197.16</v>
      </c>
    </row>
    <row r="235" spans="1:6" ht="30.6">
      <c r="A235" s="314" t="s">
        <v>9</v>
      </c>
      <c r="B235" s="290" t="s">
        <v>3002</v>
      </c>
      <c r="C235" s="340" t="s">
        <v>1055</v>
      </c>
      <c r="D235" s="282">
        <v>2</v>
      </c>
      <c r="E235" s="104">
        <v>1598.5800000000002</v>
      </c>
      <c r="F235" s="56">
        <f t="shared" si="4"/>
        <v>3197.16</v>
      </c>
    </row>
    <row r="236" spans="1:6" ht="30.6">
      <c r="A236" s="314" t="s">
        <v>9</v>
      </c>
      <c r="B236" s="290" t="s">
        <v>3003</v>
      </c>
      <c r="C236" s="340" t="s">
        <v>1056</v>
      </c>
      <c r="D236" s="282">
        <v>20</v>
      </c>
      <c r="E236" s="104">
        <v>2622.9162000000006</v>
      </c>
      <c r="F236" s="56">
        <f t="shared" si="4"/>
        <v>52458.32</v>
      </c>
    </row>
    <row r="237" spans="1:6" ht="30.6">
      <c r="A237" s="314" t="s">
        <v>9</v>
      </c>
      <c r="B237" s="290" t="s">
        <v>3004</v>
      </c>
      <c r="C237" s="340" t="s">
        <v>1057</v>
      </c>
      <c r="D237" s="282">
        <v>20</v>
      </c>
      <c r="E237" s="104">
        <v>2622.9162000000006</v>
      </c>
      <c r="F237" s="56">
        <f t="shared" si="4"/>
        <v>52458.32</v>
      </c>
    </row>
    <row r="238" spans="1:6" ht="30.6">
      <c r="A238" s="314" t="s">
        <v>9</v>
      </c>
      <c r="B238" s="290" t="s">
        <v>3005</v>
      </c>
      <c r="C238" s="340" t="s">
        <v>1058</v>
      </c>
      <c r="D238" s="282">
        <v>20</v>
      </c>
      <c r="E238" s="104">
        <v>2622.9162000000006</v>
      </c>
      <c r="F238" s="56">
        <f t="shared" si="4"/>
        <v>52458.32</v>
      </c>
    </row>
    <row r="239" spans="1:6" ht="40.799999999999997">
      <c r="A239" s="314" t="s">
        <v>9</v>
      </c>
      <c r="B239" s="290" t="s">
        <v>3006</v>
      </c>
      <c r="C239" s="340" t="s">
        <v>1059</v>
      </c>
      <c r="D239" s="282">
        <v>4</v>
      </c>
      <c r="E239" s="104">
        <v>3197.1600000000003</v>
      </c>
      <c r="F239" s="56">
        <f t="shared" si="4"/>
        <v>12788.64</v>
      </c>
    </row>
    <row r="240" spans="1:6" ht="40.799999999999997">
      <c r="A240" s="314" t="s">
        <v>9</v>
      </c>
      <c r="B240" s="290" t="s">
        <v>3007</v>
      </c>
      <c r="C240" s="340" t="s">
        <v>1060</v>
      </c>
      <c r="D240" s="282">
        <v>4</v>
      </c>
      <c r="E240" s="104">
        <v>3197.1600000000003</v>
      </c>
      <c r="F240" s="56">
        <f t="shared" si="4"/>
        <v>12788.64</v>
      </c>
    </row>
    <row r="241" spans="1:6" ht="40.799999999999997">
      <c r="A241" s="314" t="s">
        <v>9</v>
      </c>
      <c r="B241" s="290" t="s">
        <v>3008</v>
      </c>
      <c r="C241" s="340" t="s">
        <v>1061</v>
      </c>
      <c r="D241" s="282">
        <v>4</v>
      </c>
      <c r="E241" s="104">
        <v>3197.1600000000003</v>
      </c>
      <c r="F241" s="56">
        <f t="shared" si="4"/>
        <v>12788.64</v>
      </c>
    </row>
    <row r="242" spans="1:6" ht="20.399999999999999">
      <c r="A242" s="314" t="s">
        <v>9</v>
      </c>
      <c r="B242" s="290" t="s">
        <v>3009</v>
      </c>
      <c r="C242" s="340" t="s">
        <v>1062</v>
      </c>
      <c r="D242" s="282">
        <v>20</v>
      </c>
      <c r="E242" s="104">
        <v>58.564800000000005</v>
      </c>
      <c r="F242" s="56">
        <f t="shared" si="4"/>
        <v>1171.3</v>
      </c>
    </row>
    <row r="243" spans="1:6" ht="20.399999999999999">
      <c r="A243" s="314" t="s">
        <v>9</v>
      </c>
      <c r="B243" s="290" t="s">
        <v>3010</v>
      </c>
      <c r="C243" s="340" t="s">
        <v>1063</v>
      </c>
      <c r="D243" s="282">
        <v>10</v>
      </c>
      <c r="E243" s="104">
        <v>59.760000000000005</v>
      </c>
      <c r="F243" s="56">
        <f t="shared" si="4"/>
        <v>597.6</v>
      </c>
    </row>
    <row r="244" spans="1:6" ht="41.4" thickBot="1">
      <c r="A244" s="334" t="s">
        <v>9</v>
      </c>
      <c r="B244" s="335" t="s">
        <v>3011</v>
      </c>
      <c r="C244" s="340" t="s">
        <v>1064</v>
      </c>
      <c r="D244" s="336">
        <v>5</v>
      </c>
      <c r="E244" s="337">
        <v>200</v>
      </c>
      <c r="F244" s="56">
        <f t="shared" si="4"/>
        <v>1000</v>
      </c>
    </row>
    <row r="245" spans="1:6" ht="12.75" customHeight="1" thickBot="1">
      <c r="A245" s="475" t="s">
        <v>1065</v>
      </c>
      <c r="B245" s="476"/>
      <c r="C245" s="476"/>
      <c r="D245" s="476"/>
      <c r="E245" s="477"/>
      <c r="F245" s="276">
        <f>SUM(F211:F244)</f>
        <v>406382.47000000009</v>
      </c>
    </row>
    <row r="246" spans="1:6" ht="13.8" thickBot="1"/>
    <row r="247" spans="1:6" ht="12.75" customHeight="1" thickBot="1">
      <c r="A247" s="475" t="s">
        <v>1066</v>
      </c>
      <c r="B247" s="476"/>
      <c r="C247" s="476"/>
      <c r="D247" s="476"/>
      <c r="E247" s="477"/>
      <c r="F247" s="276">
        <f>F188+F204+F245</f>
        <v>2240350.23</v>
      </c>
    </row>
  </sheetData>
  <mergeCells count="5">
    <mergeCell ref="A188:E188"/>
    <mergeCell ref="A204:E204"/>
    <mergeCell ref="A245:E245"/>
    <mergeCell ref="A247:E247"/>
    <mergeCell ref="G58:G63"/>
  </mergeCells>
  <pageMargins left="0.78740157480314965" right="0.55118110236220474" top="0.74803149606299213" bottom="0.74803149606299213" header="0.31496062992125984" footer="0.31496062992125984"/>
  <pageSetup paperSize="9" scale="81" orientation="portrait" r:id="rId1"/>
  <rowBreaks count="1" manualBreakCount="1">
    <brk id="110"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4EEE0-64F1-4580-B315-6FE2D66F0EA0}">
  <dimension ref="A1:H142"/>
  <sheetViews>
    <sheetView showGridLines="0" zoomScale="115" zoomScaleNormal="115" zoomScaleSheetLayoutView="75" workbookViewId="0">
      <pane ySplit="3" topLeftCell="A4" activePane="bottomLeft" state="frozen"/>
      <selection activeCell="A2" sqref="A2:F2"/>
      <selection pane="bottomLeft" activeCell="E68" sqref="E68"/>
    </sheetView>
  </sheetViews>
  <sheetFormatPr baseColWidth="10" defaultColWidth="11" defaultRowHeight="13.2"/>
  <cols>
    <col min="1" max="1" width="6.59765625" style="281" customWidth="1"/>
    <col min="2" max="2" width="49.3984375" style="281" customWidth="1"/>
    <col min="3" max="3" width="10.09765625" style="342" customWidth="1"/>
    <col min="4" max="5" width="10.09765625" style="281" customWidth="1"/>
    <col min="6" max="6" width="10.59765625" style="12" customWidth="1"/>
    <col min="7" max="16384" width="11" style="3"/>
  </cols>
  <sheetData>
    <row r="1" spans="1:8" s="2" customFormat="1" ht="12">
      <c r="A1" s="259"/>
      <c r="B1" s="283"/>
      <c r="C1" s="283"/>
      <c r="D1" s="283"/>
      <c r="E1" s="283"/>
      <c r="F1" s="259"/>
    </row>
    <row r="2" spans="1:8" s="5" customFormat="1" ht="22.5" customHeight="1" thickBot="1">
      <c r="A2" s="300" t="s">
        <v>1067</v>
      </c>
      <c r="B2" s="300"/>
      <c r="C2" s="288"/>
      <c r="D2" s="300"/>
      <c r="E2" s="300"/>
      <c r="F2" s="300"/>
      <c r="G2" s="2"/>
      <c r="H2" s="116"/>
    </row>
    <row r="3" spans="1:8" ht="21" thickBot="1">
      <c r="A3" s="260" t="s">
        <v>1014</v>
      </c>
      <c r="B3" s="261" t="s">
        <v>8</v>
      </c>
      <c r="C3" s="303" t="s">
        <v>0</v>
      </c>
      <c r="D3" s="262" t="s">
        <v>130</v>
      </c>
      <c r="E3" s="16" t="s">
        <v>1</v>
      </c>
      <c r="F3" s="304" t="s">
        <v>2</v>
      </c>
      <c r="G3" s="107"/>
    </row>
    <row r="4" spans="1:8" s="107" customFormat="1" ht="20.399999999999999">
      <c r="A4" s="314" t="s">
        <v>9</v>
      </c>
      <c r="B4" s="343" t="s">
        <v>3012</v>
      </c>
      <c r="C4" s="344" t="s">
        <v>1068</v>
      </c>
      <c r="D4" s="319">
        <v>15</v>
      </c>
      <c r="E4" s="320">
        <v>160</v>
      </c>
      <c r="F4" s="56">
        <f>ROUND(D4*E4,2)</f>
        <v>2400</v>
      </c>
      <c r="G4" s="5"/>
    </row>
    <row r="5" spans="1:8" s="5" customFormat="1" ht="30.6">
      <c r="A5" s="314" t="s">
        <v>9</v>
      </c>
      <c r="B5" s="343" t="s">
        <v>3013</v>
      </c>
      <c r="C5" s="344" t="s">
        <v>1069</v>
      </c>
      <c r="D5" s="319">
        <v>5</v>
      </c>
      <c r="E5" s="320">
        <v>840.37500000000011</v>
      </c>
      <c r="F5" s="56">
        <f t="shared" ref="F5:F25" si="0">ROUND(D5*E5,2)</f>
        <v>4201.88</v>
      </c>
    </row>
    <row r="6" spans="1:8" s="5" customFormat="1" ht="30.6">
      <c r="A6" s="314" t="s">
        <v>9</v>
      </c>
      <c r="B6" s="343" t="s">
        <v>3014</v>
      </c>
      <c r="C6" s="344" t="s">
        <v>1070</v>
      </c>
      <c r="D6" s="319">
        <v>5</v>
      </c>
      <c r="E6" s="320">
        <v>840.37500000000011</v>
      </c>
      <c r="F6" s="56">
        <f t="shared" si="0"/>
        <v>4201.88</v>
      </c>
    </row>
    <row r="7" spans="1:8" s="5" customFormat="1" ht="30.6">
      <c r="A7" s="314" t="s">
        <v>9</v>
      </c>
      <c r="B7" s="343" t="s">
        <v>3015</v>
      </c>
      <c r="C7" s="344" t="s">
        <v>1071</v>
      </c>
      <c r="D7" s="282">
        <v>5</v>
      </c>
      <c r="E7" s="104">
        <v>90</v>
      </c>
      <c r="F7" s="56">
        <f t="shared" si="0"/>
        <v>450</v>
      </c>
    </row>
    <row r="8" spans="1:8" s="5" customFormat="1" ht="51">
      <c r="A8" s="314" t="s">
        <v>9</v>
      </c>
      <c r="B8" s="343" t="s">
        <v>3016</v>
      </c>
      <c r="C8" s="344" t="s">
        <v>1072</v>
      </c>
      <c r="D8" s="282">
        <v>5</v>
      </c>
      <c r="E8" s="104">
        <v>90</v>
      </c>
      <c r="F8" s="56">
        <f t="shared" si="0"/>
        <v>450</v>
      </c>
    </row>
    <row r="9" spans="1:8" s="5" customFormat="1" ht="20.399999999999999">
      <c r="A9" s="314" t="s">
        <v>9</v>
      </c>
      <c r="B9" s="343" t="s">
        <v>3017</v>
      </c>
      <c r="C9" s="344" t="s">
        <v>1073</v>
      </c>
      <c r="D9" s="282">
        <v>5</v>
      </c>
      <c r="E9" s="104">
        <v>90</v>
      </c>
      <c r="F9" s="56">
        <f t="shared" si="0"/>
        <v>450</v>
      </c>
    </row>
    <row r="10" spans="1:8" s="5" customFormat="1" ht="30.6">
      <c r="A10" s="314" t="s">
        <v>9</v>
      </c>
      <c r="B10" s="343" t="s">
        <v>3018</v>
      </c>
      <c r="C10" s="344" t="s">
        <v>1074</v>
      </c>
      <c r="D10" s="282">
        <v>5</v>
      </c>
      <c r="E10" s="104">
        <v>90</v>
      </c>
      <c r="F10" s="56">
        <f t="shared" si="0"/>
        <v>450</v>
      </c>
    </row>
    <row r="11" spans="1:8" s="5" customFormat="1" ht="30.6">
      <c r="A11" s="314" t="s">
        <v>9</v>
      </c>
      <c r="B11" s="343" t="s">
        <v>3019</v>
      </c>
      <c r="C11" s="344" t="s">
        <v>1075</v>
      </c>
      <c r="D11" s="282">
        <v>5</v>
      </c>
      <c r="E11" s="104">
        <v>90</v>
      </c>
      <c r="F11" s="56">
        <f t="shared" si="0"/>
        <v>450</v>
      </c>
    </row>
    <row r="12" spans="1:8" s="5" customFormat="1" ht="30.6">
      <c r="A12" s="314" t="s">
        <v>9</v>
      </c>
      <c r="B12" s="343" t="s">
        <v>3801</v>
      </c>
      <c r="C12" s="344" t="s">
        <v>1076</v>
      </c>
      <c r="D12" s="282">
        <v>5</v>
      </c>
      <c r="E12" s="104">
        <v>90</v>
      </c>
      <c r="F12" s="56">
        <f t="shared" si="0"/>
        <v>450</v>
      </c>
    </row>
    <row r="13" spans="1:8" s="5" customFormat="1" ht="30.6">
      <c r="A13" s="314" t="s">
        <v>9</v>
      </c>
      <c r="B13" s="343" t="s">
        <v>3020</v>
      </c>
      <c r="C13" s="344" t="s">
        <v>1077</v>
      </c>
      <c r="D13" s="282">
        <v>5</v>
      </c>
      <c r="E13" s="104">
        <v>90</v>
      </c>
      <c r="F13" s="56">
        <f t="shared" si="0"/>
        <v>450</v>
      </c>
    </row>
    <row r="14" spans="1:8" s="5" customFormat="1" ht="30.6">
      <c r="A14" s="314" t="s">
        <v>9</v>
      </c>
      <c r="B14" s="343" t="s">
        <v>3021</v>
      </c>
      <c r="C14" s="344" t="s">
        <v>1078</v>
      </c>
      <c r="D14" s="282">
        <v>5</v>
      </c>
      <c r="E14" s="104">
        <v>90</v>
      </c>
      <c r="F14" s="56">
        <f t="shared" si="0"/>
        <v>450</v>
      </c>
    </row>
    <row r="15" spans="1:8" s="5" customFormat="1" ht="30.6">
      <c r="A15" s="314" t="s">
        <v>9</v>
      </c>
      <c r="B15" s="343" t="s">
        <v>3022</v>
      </c>
      <c r="C15" s="344" t="s">
        <v>1079</v>
      </c>
      <c r="D15" s="282">
        <v>5</v>
      </c>
      <c r="E15" s="104">
        <v>90</v>
      </c>
      <c r="F15" s="56">
        <f t="shared" si="0"/>
        <v>450</v>
      </c>
    </row>
    <row r="16" spans="1:8" s="5" customFormat="1" ht="20.399999999999999">
      <c r="A16" s="314" t="s">
        <v>9</v>
      </c>
      <c r="B16" s="343" t="s">
        <v>1090</v>
      </c>
      <c r="C16" s="344" t="s">
        <v>1080</v>
      </c>
      <c r="D16" s="319">
        <v>10</v>
      </c>
      <c r="E16" s="320">
        <v>40</v>
      </c>
      <c r="F16" s="56">
        <f t="shared" si="0"/>
        <v>400</v>
      </c>
    </row>
    <row r="17" spans="1:6" s="5" customFormat="1" ht="20.399999999999999">
      <c r="A17" s="314" t="s">
        <v>9</v>
      </c>
      <c r="B17" s="343" t="s">
        <v>1091</v>
      </c>
      <c r="C17" s="344" t="s">
        <v>1081</v>
      </c>
      <c r="D17" s="319">
        <v>10</v>
      </c>
      <c r="E17" s="320">
        <v>40</v>
      </c>
      <c r="F17" s="56">
        <f t="shared" si="0"/>
        <v>400</v>
      </c>
    </row>
    <row r="18" spans="1:6" s="5" customFormat="1" ht="20.399999999999999">
      <c r="A18" s="314" t="s">
        <v>9</v>
      </c>
      <c r="B18" s="343" t="s">
        <v>1092</v>
      </c>
      <c r="C18" s="344" t="s">
        <v>1082</v>
      </c>
      <c r="D18" s="319">
        <v>10</v>
      </c>
      <c r="E18" s="320">
        <v>40</v>
      </c>
      <c r="F18" s="56">
        <f t="shared" si="0"/>
        <v>400</v>
      </c>
    </row>
    <row r="19" spans="1:6" s="5" customFormat="1" ht="24.9" customHeight="1">
      <c r="A19" s="314" t="s">
        <v>9</v>
      </c>
      <c r="B19" s="343" t="s">
        <v>1093</v>
      </c>
      <c r="C19" s="344" t="s">
        <v>1083</v>
      </c>
      <c r="D19" s="319">
        <v>10</v>
      </c>
      <c r="E19" s="320">
        <v>40</v>
      </c>
      <c r="F19" s="56">
        <f t="shared" si="0"/>
        <v>400</v>
      </c>
    </row>
    <row r="20" spans="1:6" s="5" customFormat="1" ht="36" customHeight="1">
      <c r="A20" s="314" t="s">
        <v>9</v>
      </c>
      <c r="B20" s="343" t="s">
        <v>1094</v>
      </c>
      <c r="C20" s="344" t="s">
        <v>1084</v>
      </c>
      <c r="D20" s="319">
        <v>10</v>
      </c>
      <c r="E20" s="320">
        <v>40</v>
      </c>
      <c r="F20" s="56">
        <f t="shared" si="0"/>
        <v>400</v>
      </c>
    </row>
    <row r="21" spans="1:6" s="5" customFormat="1" ht="36" customHeight="1">
      <c r="A21" s="314" t="s">
        <v>9</v>
      </c>
      <c r="B21" s="343" t="s">
        <v>1095</v>
      </c>
      <c r="C21" s="344" t="s">
        <v>1085</v>
      </c>
      <c r="D21" s="319">
        <v>10</v>
      </c>
      <c r="E21" s="320">
        <v>40</v>
      </c>
      <c r="F21" s="56">
        <f t="shared" si="0"/>
        <v>400</v>
      </c>
    </row>
    <row r="22" spans="1:6" s="5" customFormat="1" ht="36" customHeight="1">
      <c r="A22" s="314" t="s">
        <v>9</v>
      </c>
      <c r="B22" s="343" t="s">
        <v>1096</v>
      </c>
      <c r="C22" s="344" t="s">
        <v>1086</v>
      </c>
      <c r="D22" s="319">
        <v>10</v>
      </c>
      <c r="E22" s="320">
        <v>40</v>
      </c>
      <c r="F22" s="56">
        <f t="shared" si="0"/>
        <v>400</v>
      </c>
    </row>
    <row r="23" spans="1:6" s="5" customFormat="1" ht="24.9" customHeight="1">
      <c r="A23" s="314" t="s">
        <v>9</v>
      </c>
      <c r="B23" s="343" t="s">
        <v>1097</v>
      </c>
      <c r="C23" s="344" t="s">
        <v>1087</v>
      </c>
      <c r="D23" s="319">
        <v>10</v>
      </c>
      <c r="E23" s="320">
        <v>40</v>
      </c>
      <c r="F23" s="56">
        <f t="shared" si="0"/>
        <v>400</v>
      </c>
    </row>
    <row r="24" spans="1:6" s="5" customFormat="1" ht="20.399999999999999">
      <c r="A24" s="314" t="s">
        <v>9</v>
      </c>
      <c r="B24" s="343" t="s">
        <v>1098</v>
      </c>
      <c r="C24" s="344" t="s">
        <v>1088</v>
      </c>
      <c r="D24" s="319">
        <v>10</v>
      </c>
      <c r="E24" s="320">
        <v>40</v>
      </c>
      <c r="F24" s="56">
        <f t="shared" si="0"/>
        <v>400</v>
      </c>
    </row>
    <row r="25" spans="1:6" s="5" customFormat="1" ht="31.2" thickBot="1">
      <c r="A25" s="314" t="s">
        <v>9</v>
      </c>
      <c r="B25" s="343" t="s">
        <v>3023</v>
      </c>
      <c r="C25" s="344" t="s">
        <v>1089</v>
      </c>
      <c r="D25" s="319">
        <v>20</v>
      </c>
      <c r="E25" s="320">
        <v>715.87500000000011</v>
      </c>
      <c r="F25" s="56">
        <f t="shared" si="0"/>
        <v>14317.5</v>
      </c>
    </row>
    <row r="26" spans="1:6" s="5" customFormat="1" ht="24.9" customHeight="1" thickBot="1">
      <c r="A26" s="475" t="s">
        <v>91</v>
      </c>
      <c r="B26" s="476"/>
      <c r="C26" s="476"/>
      <c r="D26" s="476"/>
      <c r="E26" s="477"/>
      <c r="F26" s="276">
        <f>SUM(F4:F25)</f>
        <v>32771.26</v>
      </c>
    </row>
    <row r="27" spans="1:6" s="5" customFormat="1" ht="8.25" customHeight="1">
      <c r="A27" s="326"/>
      <c r="B27" s="327"/>
      <c r="C27" s="345"/>
      <c r="D27" s="327"/>
      <c r="E27" s="327"/>
      <c r="F27" s="280"/>
    </row>
    <row r="28" spans="1:6" s="5" customFormat="1" ht="8.25" customHeight="1">
      <c r="A28" s="326"/>
      <c r="B28" s="326"/>
      <c r="C28" s="345"/>
      <c r="D28" s="326"/>
      <c r="E28" s="326"/>
      <c r="F28" s="12"/>
    </row>
    <row r="29" spans="1:6" s="5" customFormat="1" ht="8.25" customHeight="1">
      <c r="A29" s="328"/>
      <c r="B29" s="328"/>
      <c r="C29" s="328"/>
      <c r="D29" s="328"/>
      <c r="E29" s="328"/>
      <c r="F29" s="283"/>
    </row>
    <row r="30" spans="1:6" s="5" customFormat="1" ht="4.5" customHeight="1">
      <c r="A30" s="329"/>
      <c r="B30" s="330"/>
      <c r="C30" s="330"/>
      <c r="D30" s="330"/>
      <c r="E30" s="330"/>
      <c r="F30" s="11"/>
    </row>
    <row r="31" spans="1:6" s="5" customFormat="1" ht="24.9" customHeight="1" thickBot="1">
      <c r="A31" s="308" t="s">
        <v>1099</v>
      </c>
      <c r="B31" s="308"/>
      <c r="C31" s="346"/>
      <c r="D31" s="308"/>
      <c r="E31" s="308"/>
      <c r="F31" s="300"/>
    </row>
    <row r="32" spans="1:6" s="5" customFormat="1" ht="24.9" customHeight="1" thickBot="1">
      <c r="A32" s="309" t="s">
        <v>1014</v>
      </c>
      <c r="B32" s="310" t="s">
        <v>8</v>
      </c>
      <c r="C32" s="331" t="s">
        <v>0</v>
      </c>
      <c r="D32" s="311" t="s">
        <v>130</v>
      </c>
      <c r="E32" s="313" t="s">
        <v>1</v>
      </c>
      <c r="F32" s="304" t="s">
        <v>2</v>
      </c>
    </row>
    <row r="33" spans="1:6" s="5" customFormat="1" ht="24.9" customHeight="1">
      <c r="A33" s="314" t="s">
        <v>9</v>
      </c>
      <c r="B33" s="343" t="s">
        <v>3024</v>
      </c>
      <c r="C33" s="344" t="s">
        <v>1100</v>
      </c>
      <c r="D33" s="282">
        <v>5</v>
      </c>
      <c r="E33" s="104">
        <v>90</v>
      </c>
      <c r="F33" s="56">
        <f>ROUND(D33*E33,29)</f>
        <v>450</v>
      </c>
    </row>
    <row r="34" spans="1:6" s="5" customFormat="1" ht="30.6">
      <c r="A34" s="314" t="s">
        <v>9</v>
      </c>
      <c r="B34" s="343" t="s">
        <v>3025</v>
      </c>
      <c r="C34" s="344" t="s">
        <v>1101</v>
      </c>
      <c r="D34" s="319">
        <v>5</v>
      </c>
      <c r="E34" s="104">
        <v>90</v>
      </c>
      <c r="F34" s="56">
        <f>ROUND(D34*E34,29)</f>
        <v>450</v>
      </c>
    </row>
    <row r="35" spans="1:6" s="5" customFormat="1" ht="31.2" thickBot="1">
      <c r="A35" s="314" t="s">
        <v>9</v>
      </c>
      <c r="B35" s="343" t="s">
        <v>1103</v>
      </c>
      <c r="C35" s="344" t="s">
        <v>1102</v>
      </c>
      <c r="D35" s="282">
        <v>5</v>
      </c>
      <c r="E35" s="104">
        <v>90</v>
      </c>
      <c r="F35" s="56">
        <f t="shared" ref="F35" si="1">ROUND(E35*D35,2)</f>
        <v>450</v>
      </c>
    </row>
    <row r="36" spans="1:6" s="5" customFormat="1" ht="24.9" customHeight="1" thickBot="1">
      <c r="A36" s="475" t="s">
        <v>92</v>
      </c>
      <c r="B36" s="476"/>
      <c r="C36" s="476"/>
      <c r="D36" s="476"/>
      <c r="E36" s="477"/>
      <c r="F36" s="276">
        <f>SUM(F33:F35)</f>
        <v>1350</v>
      </c>
    </row>
    <row r="37" spans="1:6" s="5" customFormat="1" ht="9" customHeight="1">
      <c r="A37" s="338"/>
      <c r="B37" s="338"/>
      <c r="C37" s="347"/>
      <c r="D37" s="338"/>
      <c r="E37" s="338"/>
      <c r="F37" s="12"/>
    </row>
    <row r="38" spans="1:6" s="5" customFormat="1" ht="12" customHeight="1">
      <c r="A38" s="338"/>
      <c r="B38" s="338"/>
      <c r="C38" s="347"/>
      <c r="D38" s="338"/>
      <c r="E38" s="338"/>
      <c r="F38" s="12"/>
    </row>
    <row r="39" spans="1:6" s="5" customFormat="1" ht="7.5" customHeight="1">
      <c r="A39" s="338"/>
      <c r="B39" s="338"/>
      <c r="C39" s="347"/>
      <c r="D39" s="338"/>
      <c r="E39" s="338"/>
      <c r="F39" s="12"/>
    </row>
    <row r="40" spans="1:6" s="5" customFormat="1" ht="3.75" customHeight="1">
      <c r="A40" s="338"/>
      <c r="B40" s="338"/>
      <c r="C40" s="347"/>
      <c r="D40" s="338"/>
      <c r="E40" s="338"/>
      <c r="F40" s="12"/>
    </row>
    <row r="41" spans="1:6" s="5" customFormat="1" ht="12" customHeight="1" thickBot="1">
      <c r="A41" s="308" t="s">
        <v>1104</v>
      </c>
      <c r="B41" s="308"/>
      <c r="C41" s="346"/>
      <c r="D41" s="308"/>
      <c r="E41" s="308"/>
      <c r="F41" s="300"/>
    </row>
    <row r="42" spans="1:6" ht="21" thickBot="1">
      <c r="A42" s="309" t="s">
        <v>1014</v>
      </c>
      <c r="B42" s="310" t="s">
        <v>8</v>
      </c>
      <c r="C42" s="331" t="s">
        <v>0</v>
      </c>
      <c r="D42" s="311" t="s">
        <v>130</v>
      </c>
      <c r="E42" s="313" t="s">
        <v>1</v>
      </c>
      <c r="F42" s="304" t="s">
        <v>2</v>
      </c>
    </row>
    <row r="43" spans="1:6" ht="51">
      <c r="A43" s="314" t="s">
        <v>9</v>
      </c>
      <c r="B43" s="343" t="s">
        <v>3026</v>
      </c>
      <c r="C43" s="344" t="s">
        <v>1105</v>
      </c>
      <c r="D43" s="282">
        <v>5</v>
      </c>
      <c r="E43" s="104">
        <v>90</v>
      </c>
      <c r="F43" s="56">
        <f t="shared" ref="F43" si="2">ROUND(D43*E43,29)</f>
        <v>450</v>
      </c>
    </row>
    <row r="44" spans="1:6" s="2" customFormat="1" ht="30.6">
      <c r="A44" s="314" t="s">
        <v>9</v>
      </c>
      <c r="B44" s="343" t="s">
        <v>3027</v>
      </c>
      <c r="C44" s="344" t="s">
        <v>1106</v>
      </c>
      <c r="D44" s="319">
        <v>5</v>
      </c>
      <c r="E44" s="320">
        <v>90</v>
      </c>
      <c r="F44" s="56">
        <f t="shared" ref="F44:F45" si="3">ROUND(E44*D44,2)</f>
        <v>450</v>
      </c>
    </row>
    <row r="45" spans="1:6" s="2" customFormat="1" ht="31.2" thickBot="1">
      <c r="A45" s="314" t="s">
        <v>9</v>
      </c>
      <c r="B45" s="343" t="s">
        <v>3028</v>
      </c>
      <c r="C45" s="344" t="s">
        <v>1107</v>
      </c>
      <c r="D45" s="319">
        <v>5</v>
      </c>
      <c r="E45" s="320">
        <v>90</v>
      </c>
      <c r="F45" s="56">
        <f t="shared" si="3"/>
        <v>450</v>
      </c>
    </row>
    <row r="46" spans="1:6" ht="12" thickBot="1">
      <c r="A46" s="471" t="s">
        <v>1065</v>
      </c>
      <c r="B46" s="472"/>
      <c r="C46" s="472"/>
      <c r="D46" s="472"/>
      <c r="E46" s="473"/>
      <c r="F46" s="276">
        <f>SUM(F43:F45)</f>
        <v>1350</v>
      </c>
    </row>
    <row r="47" spans="1:6" s="107" customFormat="1" ht="13.8" thickBot="1">
      <c r="A47" s="277"/>
      <c r="B47" s="277"/>
      <c r="C47" s="341"/>
      <c r="D47" s="277"/>
      <c r="E47" s="277"/>
      <c r="F47" s="12"/>
    </row>
    <row r="48" spans="1:6" s="5" customFormat="1" ht="10.8" thickBot="1">
      <c r="A48" s="471" t="s">
        <v>1108</v>
      </c>
      <c r="B48" s="472"/>
      <c r="C48" s="472"/>
      <c r="D48" s="472"/>
      <c r="E48" s="473"/>
      <c r="F48" s="276">
        <f>F46+F36+F26</f>
        <v>35471.26</v>
      </c>
    </row>
    <row r="49" spans="1:6" s="5" customFormat="1" ht="10.199999999999999">
      <c r="A49" s="277"/>
      <c r="B49" s="277"/>
      <c r="C49" s="341"/>
      <c r="D49" s="277"/>
      <c r="E49" s="277"/>
      <c r="F49" s="479"/>
    </row>
    <row r="50" spans="1:6" s="5" customFormat="1" ht="10.199999999999999">
      <c r="A50" s="277"/>
      <c r="B50" s="277"/>
      <c r="C50" s="341"/>
      <c r="D50" s="277"/>
      <c r="E50" s="277"/>
      <c r="F50" s="480"/>
    </row>
    <row r="51" spans="1:6" s="5" customFormat="1" ht="10.199999999999999">
      <c r="A51" s="277"/>
      <c r="B51" s="277"/>
      <c r="C51" s="341"/>
      <c r="D51" s="277"/>
      <c r="E51" s="277"/>
      <c r="F51" s="480"/>
    </row>
    <row r="52" spans="1:6" s="5" customFormat="1" ht="10.199999999999999">
      <c r="A52" s="277"/>
      <c r="B52" s="277"/>
      <c r="C52" s="341"/>
      <c r="D52" s="277"/>
      <c r="E52" s="277"/>
      <c r="F52" s="480"/>
    </row>
    <row r="53" spans="1:6" s="5" customFormat="1" ht="10.199999999999999">
      <c r="A53" s="277"/>
      <c r="B53" s="277"/>
      <c r="C53" s="341"/>
      <c r="D53" s="277"/>
      <c r="E53" s="277"/>
      <c r="F53" s="480"/>
    </row>
    <row r="54" spans="1:6" s="5" customFormat="1">
      <c r="A54" s="277"/>
      <c r="B54" s="277"/>
      <c r="C54" s="341"/>
      <c r="D54" s="277"/>
      <c r="E54" s="277"/>
      <c r="F54" s="12"/>
    </row>
    <row r="55" spans="1:6" s="5" customFormat="1">
      <c r="A55" s="277"/>
      <c r="B55" s="277"/>
      <c r="C55" s="341"/>
      <c r="D55" s="277"/>
      <c r="E55" s="277"/>
      <c r="F55" s="12"/>
    </row>
    <row r="56" spans="1:6" s="5" customFormat="1">
      <c r="A56" s="277"/>
      <c r="B56" s="277"/>
      <c r="C56" s="341"/>
      <c r="D56" s="277"/>
      <c r="E56" s="277"/>
      <c r="F56" s="12"/>
    </row>
    <row r="57" spans="1:6" s="5" customFormat="1">
      <c r="A57" s="277"/>
      <c r="B57" s="277"/>
      <c r="C57" s="341"/>
      <c r="D57" s="277"/>
      <c r="E57" s="277"/>
      <c r="F57" s="12"/>
    </row>
    <row r="58" spans="1:6" s="5" customFormat="1">
      <c r="A58" s="277"/>
      <c r="B58" s="277"/>
      <c r="C58" s="341"/>
      <c r="D58" s="277"/>
      <c r="E58" s="277"/>
      <c r="F58" s="12"/>
    </row>
    <row r="59" spans="1:6" s="5" customFormat="1">
      <c r="A59" s="277"/>
      <c r="B59" s="277"/>
      <c r="C59" s="341"/>
      <c r="D59" s="277"/>
      <c r="E59" s="277"/>
      <c r="F59" s="12"/>
    </row>
    <row r="60" spans="1:6" s="5" customFormat="1">
      <c r="A60" s="277"/>
      <c r="B60" s="277"/>
      <c r="C60" s="341"/>
      <c r="D60" s="277"/>
      <c r="E60" s="277"/>
      <c r="F60" s="12"/>
    </row>
    <row r="61" spans="1:6" s="5" customFormat="1">
      <c r="A61" s="277"/>
      <c r="B61" s="277"/>
      <c r="C61" s="341"/>
      <c r="D61" s="277"/>
      <c r="E61" s="277"/>
      <c r="F61" s="12"/>
    </row>
    <row r="62" spans="1:6" s="5" customFormat="1" ht="23.25" customHeight="1">
      <c r="A62" s="277"/>
      <c r="B62" s="277"/>
      <c r="C62" s="341"/>
      <c r="D62" s="277"/>
      <c r="E62" s="277"/>
      <c r="F62" s="12"/>
    </row>
    <row r="63" spans="1:6" s="5" customFormat="1">
      <c r="A63" s="277"/>
      <c r="B63" s="277"/>
      <c r="C63" s="341"/>
      <c r="D63" s="277"/>
      <c r="E63" s="277"/>
      <c r="F63" s="12"/>
    </row>
    <row r="64" spans="1:6" s="5" customFormat="1">
      <c r="A64" s="277"/>
      <c r="B64" s="277"/>
      <c r="C64" s="341"/>
      <c r="D64" s="277"/>
      <c r="E64" s="277"/>
      <c r="F64" s="12"/>
    </row>
    <row r="65" spans="1:6" s="5" customFormat="1">
      <c r="A65" s="277"/>
      <c r="B65" s="277"/>
      <c r="C65" s="341"/>
      <c r="D65" s="277"/>
      <c r="E65" s="277"/>
      <c r="F65" s="12"/>
    </row>
    <row r="66" spans="1:6" s="5" customFormat="1">
      <c r="A66" s="277"/>
      <c r="B66" s="277"/>
      <c r="C66" s="341"/>
      <c r="D66" s="277"/>
      <c r="E66" s="277"/>
      <c r="F66" s="12"/>
    </row>
    <row r="67" spans="1:6" s="5" customFormat="1">
      <c r="A67" s="277"/>
      <c r="B67" s="277"/>
      <c r="C67" s="341"/>
      <c r="D67" s="277"/>
      <c r="E67" s="277"/>
      <c r="F67" s="12"/>
    </row>
    <row r="68" spans="1:6" s="5" customFormat="1">
      <c r="A68" s="277"/>
      <c r="B68" s="277"/>
      <c r="C68" s="341"/>
      <c r="D68" s="277"/>
      <c r="E68" s="277"/>
      <c r="F68" s="12"/>
    </row>
    <row r="69" spans="1:6" s="5" customFormat="1">
      <c r="A69" s="277"/>
      <c r="B69" s="277"/>
      <c r="C69" s="341"/>
      <c r="D69" s="277"/>
      <c r="E69" s="277"/>
      <c r="F69" s="12"/>
    </row>
    <row r="70" spans="1:6" s="5" customFormat="1">
      <c r="A70" s="277"/>
      <c r="B70" s="277"/>
      <c r="C70" s="341"/>
      <c r="D70" s="277"/>
      <c r="E70" s="277"/>
      <c r="F70" s="12"/>
    </row>
    <row r="71" spans="1:6" s="5" customFormat="1">
      <c r="A71" s="277"/>
      <c r="B71" s="277"/>
      <c r="C71" s="341"/>
      <c r="D71" s="277"/>
      <c r="E71" s="277"/>
      <c r="F71" s="12"/>
    </row>
    <row r="72" spans="1:6" s="5" customFormat="1">
      <c r="A72" s="277"/>
      <c r="B72" s="277"/>
      <c r="C72" s="341"/>
      <c r="D72" s="277"/>
      <c r="E72" s="277"/>
      <c r="F72" s="12"/>
    </row>
    <row r="73" spans="1:6" s="5" customFormat="1">
      <c r="A73" s="277"/>
      <c r="B73" s="277"/>
      <c r="C73" s="341"/>
      <c r="D73" s="277"/>
      <c r="E73" s="277"/>
      <c r="F73" s="12"/>
    </row>
    <row r="74" spans="1:6" s="5" customFormat="1">
      <c r="A74" s="277"/>
      <c r="B74" s="277"/>
      <c r="C74" s="341"/>
      <c r="D74" s="277"/>
      <c r="E74" s="277"/>
      <c r="F74" s="12"/>
    </row>
    <row r="75" spans="1:6" s="5" customFormat="1">
      <c r="A75" s="277"/>
      <c r="B75" s="277"/>
      <c r="C75" s="341"/>
      <c r="D75" s="277"/>
      <c r="E75" s="277"/>
      <c r="F75" s="12"/>
    </row>
    <row r="76" spans="1:6" s="5" customFormat="1" ht="12" customHeight="1">
      <c r="A76" s="277"/>
      <c r="B76" s="277"/>
      <c r="C76" s="341"/>
      <c r="D76" s="277"/>
      <c r="E76" s="277"/>
      <c r="F76" s="12"/>
    </row>
    <row r="77" spans="1:6">
      <c r="A77" s="277"/>
      <c r="B77" s="277"/>
      <c r="C77" s="341"/>
      <c r="D77" s="277"/>
      <c r="E77" s="277"/>
    </row>
    <row r="78" spans="1:6">
      <c r="A78" s="277"/>
      <c r="B78" s="277"/>
      <c r="C78" s="341"/>
      <c r="D78" s="277"/>
      <c r="E78" s="277"/>
    </row>
    <row r="79" spans="1:6">
      <c r="A79" s="277"/>
      <c r="B79" s="277"/>
      <c r="C79" s="341"/>
      <c r="D79" s="277"/>
      <c r="E79" s="277"/>
    </row>
    <row r="80" spans="1:6">
      <c r="A80" s="277"/>
      <c r="B80" s="277"/>
      <c r="C80" s="341"/>
      <c r="D80" s="277"/>
      <c r="E80" s="277"/>
    </row>
    <row r="81" spans="1:8">
      <c r="A81" s="277"/>
      <c r="B81" s="277"/>
      <c r="C81" s="341"/>
      <c r="D81" s="277"/>
      <c r="E81" s="277"/>
    </row>
    <row r="82" spans="1:8" s="107" customFormat="1">
      <c r="A82" s="277"/>
      <c r="B82" s="277"/>
      <c r="C82" s="341"/>
      <c r="D82" s="277"/>
      <c r="E82" s="277"/>
      <c r="F82" s="12"/>
    </row>
    <row r="83" spans="1:8" s="5" customFormat="1">
      <c r="A83" s="277"/>
      <c r="B83" s="277"/>
      <c r="C83" s="341"/>
      <c r="D83" s="277"/>
      <c r="E83" s="277"/>
      <c r="F83" s="12"/>
    </row>
    <row r="84" spans="1:8" s="5" customFormat="1">
      <c r="A84" s="277"/>
      <c r="B84" s="277"/>
      <c r="C84" s="341"/>
      <c r="D84" s="277"/>
      <c r="E84" s="277"/>
      <c r="F84" s="12"/>
    </row>
    <row r="85" spans="1:8" s="5" customFormat="1">
      <c r="A85" s="277"/>
      <c r="B85" s="277"/>
      <c r="C85" s="341"/>
      <c r="D85" s="277"/>
      <c r="E85" s="277"/>
      <c r="F85" s="12"/>
    </row>
    <row r="86" spans="1:8" s="5" customFormat="1">
      <c r="A86" s="277"/>
      <c r="B86" s="277"/>
      <c r="C86" s="341"/>
      <c r="D86" s="277"/>
      <c r="E86" s="277"/>
      <c r="F86" s="12"/>
    </row>
    <row r="87" spans="1:8" s="5" customFormat="1">
      <c r="A87" s="277"/>
      <c r="B87" s="277"/>
      <c r="C87" s="341"/>
      <c r="D87" s="277"/>
      <c r="E87" s="277"/>
      <c r="F87" s="12"/>
    </row>
    <row r="88" spans="1:8" s="5" customFormat="1">
      <c r="A88" s="277"/>
      <c r="B88" s="277"/>
      <c r="C88" s="341"/>
      <c r="D88" s="277"/>
      <c r="E88" s="277"/>
      <c r="F88" s="12"/>
    </row>
    <row r="89" spans="1:8" s="5" customFormat="1">
      <c r="A89" s="277"/>
      <c r="B89" s="277"/>
      <c r="C89" s="341"/>
      <c r="D89" s="277"/>
      <c r="E89" s="277"/>
      <c r="F89" s="12"/>
    </row>
    <row r="90" spans="1:8" s="5" customFormat="1">
      <c r="A90" s="277"/>
      <c r="B90" s="277"/>
      <c r="C90" s="341"/>
      <c r="D90" s="277"/>
      <c r="E90" s="277"/>
      <c r="F90" s="12"/>
    </row>
    <row r="91" spans="1:8" s="5" customFormat="1">
      <c r="A91" s="277"/>
      <c r="B91" s="277"/>
      <c r="C91" s="341"/>
      <c r="D91" s="277"/>
      <c r="E91" s="277"/>
      <c r="F91" s="12"/>
    </row>
    <row r="92" spans="1:8" s="5" customFormat="1">
      <c r="A92" s="277"/>
      <c r="B92" s="277"/>
      <c r="C92" s="341"/>
      <c r="D92" s="277"/>
      <c r="E92" s="277"/>
      <c r="F92" s="12"/>
    </row>
    <row r="93" spans="1:8" s="5" customFormat="1" ht="12" customHeight="1">
      <c r="A93" s="277"/>
      <c r="B93" s="277"/>
      <c r="C93" s="341"/>
      <c r="D93" s="277"/>
      <c r="E93" s="277"/>
      <c r="F93" s="12"/>
    </row>
    <row r="94" spans="1:8">
      <c r="A94" s="277"/>
      <c r="B94" s="277"/>
      <c r="C94" s="341"/>
      <c r="D94" s="277"/>
      <c r="E94" s="277"/>
    </row>
    <row r="95" spans="1:8" ht="12.75" customHeight="1">
      <c r="A95" s="277"/>
      <c r="B95" s="277"/>
      <c r="C95" s="341"/>
      <c r="D95" s="277"/>
      <c r="E95" s="277"/>
      <c r="G95" s="2"/>
      <c r="H95" s="116"/>
    </row>
    <row r="96" spans="1:8" ht="12.75" customHeight="1"/>
    <row r="97" ht="12.75" customHeight="1"/>
    <row r="98" ht="12.75" customHeight="1"/>
    <row r="99" ht="12.75" customHeight="1"/>
    <row r="100" ht="12.75" customHeight="1"/>
    <row r="113" spans="1:5" s="12" customFormat="1">
      <c r="A113" s="281"/>
      <c r="B113" s="281"/>
      <c r="C113" s="342"/>
      <c r="D113" s="281"/>
      <c r="E113" s="281"/>
    </row>
    <row r="114" spans="1:5" s="12" customFormat="1">
      <c r="A114" s="281"/>
      <c r="B114" s="281"/>
      <c r="C114" s="342"/>
      <c r="D114" s="281"/>
      <c r="E114" s="281"/>
    </row>
    <row r="115" spans="1:5" s="12" customFormat="1">
      <c r="A115" s="281"/>
      <c r="B115" s="281"/>
      <c r="C115" s="342"/>
      <c r="D115" s="281"/>
      <c r="E115" s="281"/>
    </row>
    <row r="116" spans="1:5" s="12" customFormat="1">
      <c r="A116" s="281"/>
      <c r="B116" s="281"/>
      <c r="C116" s="342"/>
      <c r="D116" s="281"/>
      <c r="E116" s="281"/>
    </row>
    <row r="117" spans="1:5" s="12" customFormat="1">
      <c r="A117" s="281"/>
      <c r="B117" s="281"/>
      <c r="C117" s="342"/>
      <c r="D117" s="281"/>
      <c r="E117" s="281"/>
    </row>
    <row r="118" spans="1:5" s="12" customFormat="1">
      <c r="A118" s="281"/>
      <c r="B118" s="281"/>
      <c r="C118" s="342"/>
      <c r="D118" s="281"/>
      <c r="E118" s="281"/>
    </row>
    <row r="119" spans="1:5" s="12" customFormat="1">
      <c r="A119" s="281"/>
      <c r="B119" s="281"/>
      <c r="C119" s="342"/>
      <c r="D119" s="281"/>
      <c r="E119" s="281"/>
    </row>
    <row r="120" spans="1:5" s="12" customFormat="1">
      <c r="A120" s="281"/>
      <c r="B120" s="281"/>
      <c r="C120" s="342"/>
      <c r="D120" s="281"/>
      <c r="E120" s="281"/>
    </row>
    <row r="121" spans="1:5" s="12" customFormat="1">
      <c r="A121" s="281"/>
      <c r="B121" s="281"/>
      <c r="C121" s="342"/>
      <c r="D121" s="281"/>
      <c r="E121" s="281"/>
    </row>
    <row r="122" spans="1:5" s="12" customFormat="1">
      <c r="A122" s="281"/>
      <c r="B122" s="281"/>
      <c r="C122" s="342"/>
      <c r="D122" s="281"/>
      <c r="E122" s="281"/>
    </row>
    <row r="123" spans="1:5" s="12" customFormat="1">
      <c r="A123" s="281"/>
      <c r="B123" s="281"/>
      <c r="C123" s="342"/>
      <c r="D123" s="281"/>
      <c r="E123" s="281"/>
    </row>
    <row r="124" spans="1:5" s="12" customFormat="1">
      <c r="A124" s="281"/>
      <c r="B124" s="281"/>
      <c r="C124" s="342"/>
      <c r="D124" s="281"/>
      <c r="E124" s="281"/>
    </row>
    <row r="125" spans="1:5" s="12" customFormat="1">
      <c r="A125" s="281"/>
      <c r="B125" s="281"/>
      <c r="C125" s="342"/>
      <c r="D125" s="281"/>
      <c r="E125" s="281"/>
    </row>
    <row r="126" spans="1:5" s="12" customFormat="1">
      <c r="A126" s="281"/>
      <c r="B126" s="281"/>
      <c r="C126" s="342"/>
      <c r="D126" s="281"/>
      <c r="E126" s="281"/>
    </row>
    <row r="127" spans="1:5" s="12" customFormat="1">
      <c r="A127" s="281"/>
      <c r="B127" s="281"/>
      <c r="C127" s="342"/>
      <c r="D127" s="281"/>
      <c r="E127" s="281"/>
    </row>
    <row r="128" spans="1:5" s="12" customFormat="1">
      <c r="A128" s="281"/>
      <c r="B128" s="281"/>
      <c r="C128" s="342"/>
      <c r="D128" s="281"/>
      <c r="E128" s="281"/>
    </row>
    <row r="129" spans="1:5" s="12" customFormat="1">
      <c r="A129" s="281"/>
      <c r="B129" s="281"/>
      <c r="C129" s="342"/>
      <c r="D129" s="281"/>
      <c r="E129" s="281"/>
    </row>
    <row r="130" spans="1:5" s="12" customFormat="1">
      <c r="A130" s="281"/>
      <c r="B130" s="281"/>
      <c r="C130" s="342"/>
      <c r="D130" s="281"/>
      <c r="E130" s="281"/>
    </row>
    <row r="131" spans="1:5" s="12" customFormat="1">
      <c r="A131" s="281"/>
      <c r="B131" s="281"/>
      <c r="C131" s="342"/>
      <c r="D131" s="281"/>
      <c r="E131" s="281"/>
    </row>
    <row r="132" spans="1:5" s="12" customFormat="1">
      <c r="A132" s="281"/>
      <c r="B132" s="281"/>
      <c r="C132" s="342"/>
      <c r="D132" s="281"/>
      <c r="E132" s="281"/>
    </row>
    <row r="133" spans="1:5" s="12" customFormat="1">
      <c r="A133" s="281"/>
      <c r="B133" s="281"/>
      <c r="C133" s="342"/>
      <c r="D133" s="281"/>
      <c r="E133" s="281"/>
    </row>
    <row r="134" spans="1:5" s="12" customFormat="1">
      <c r="A134" s="281"/>
      <c r="B134" s="281"/>
      <c r="C134" s="342"/>
      <c r="D134" s="281"/>
      <c r="E134" s="281"/>
    </row>
    <row r="135" spans="1:5" s="12" customFormat="1">
      <c r="A135" s="281"/>
      <c r="B135" s="281"/>
      <c r="C135" s="342"/>
      <c r="D135" s="281"/>
      <c r="E135" s="281"/>
    </row>
    <row r="136" spans="1:5" s="12" customFormat="1">
      <c r="A136" s="281"/>
      <c r="B136" s="281"/>
      <c r="C136" s="342"/>
      <c r="D136" s="281"/>
      <c r="E136" s="281"/>
    </row>
    <row r="137" spans="1:5" s="12" customFormat="1">
      <c r="A137" s="281"/>
      <c r="B137" s="281"/>
      <c r="C137" s="342"/>
      <c r="D137" s="281"/>
      <c r="E137" s="281"/>
    </row>
    <row r="138" spans="1:5" s="12" customFormat="1">
      <c r="A138" s="281"/>
      <c r="B138" s="281"/>
      <c r="C138" s="342"/>
      <c r="D138" s="281"/>
      <c r="E138" s="281"/>
    </row>
    <row r="139" spans="1:5" s="12" customFormat="1">
      <c r="A139" s="281"/>
      <c r="B139" s="281"/>
      <c r="C139" s="342"/>
      <c r="D139" s="281"/>
      <c r="E139" s="281"/>
    </row>
    <row r="140" spans="1:5" s="12" customFormat="1">
      <c r="A140" s="281"/>
      <c r="B140" s="281"/>
      <c r="C140" s="342"/>
      <c r="D140" s="281"/>
      <c r="E140" s="281"/>
    </row>
    <row r="141" spans="1:5" s="12" customFormat="1">
      <c r="A141" s="281"/>
      <c r="B141" s="281"/>
      <c r="C141" s="342"/>
      <c r="D141" s="281"/>
      <c r="E141" s="281"/>
    </row>
    <row r="142" spans="1:5" s="12" customFormat="1">
      <c r="A142" s="281"/>
      <c r="B142" s="281"/>
      <c r="C142" s="342"/>
      <c r="D142" s="281"/>
      <c r="E142" s="281"/>
    </row>
  </sheetData>
  <mergeCells count="5">
    <mergeCell ref="A26:E26"/>
    <mergeCell ref="A36:E36"/>
    <mergeCell ref="A46:E46"/>
    <mergeCell ref="A48:E48"/>
    <mergeCell ref="F49:F53"/>
  </mergeCells>
  <pageMargins left="0.70866141732283472" right="0.70866141732283472" top="0.55118110236220474" bottom="0.74803149606299213" header="0.31496062992125984" footer="0.31496062992125984"/>
  <pageSetup paperSize="9" scale="78" fitToHeight="10" orientation="portrait" r:id="rId1"/>
  <headerFooter>
    <oddFooter>Página &amp;P</oddFooter>
  </headerFooter>
  <rowBreaks count="3" manualBreakCount="3">
    <brk id="27" max="5" man="1"/>
    <brk id="64" max="5" man="1"/>
    <brk id="8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FFFF00"/>
    <pageSetUpPr fitToPage="1"/>
  </sheetPr>
  <dimension ref="A1:G32"/>
  <sheetViews>
    <sheetView showGridLines="0" zoomScaleNormal="100" zoomScaleSheetLayoutView="120" workbookViewId="0">
      <selection sqref="A1:D1"/>
    </sheetView>
  </sheetViews>
  <sheetFormatPr baseColWidth="10" defaultColWidth="11" defaultRowHeight="13.8"/>
  <cols>
    <col min="1" max="1" width="41.5" style="25" customWidth="1"/>
    <col min="2" max="2" width="10.19921875" style="25" customWidth="1"/>
    <col min="3" max="3" width="15.59765625" style="22" customWidth="1"/>
    <col min="4" max="4" width="7.69921875" style="25" customWidth="1"/>
    <col min="5" max="5" width="4.69921875" style="25" customWidth="1"/>
    <col min="6" max="16384" width="11" style="25"/>
  </cols>
  <sheetData>
    <row r="1" spans="1:7">
      <c r="A1" s="430" t="s">
        <v>3804</v>
      </c>
      <c r="B1" s="430"/>
      <c r="C1" s="430"/>
      <c r="D1" s="430"/>
      <c r="E1" s="43"/>
    </row>
    <row r="2" spans="1:7">
      <c r="A2" s="430" t="s">
        <v>72</v>
      </c>
      <c r="B2" s="430"/>
      <c r="C2" s="430"/>
      <c r="D2" s="430"/>
      <c r="E2" s="43"/>
    </row>
    <row r="4" spans="1:7" ht="51.75" customHeight="1">
      <c r="A4" s="432" t="s">
        <v>3797</v>
      </c>
      <c r="B4" s="432"/>
      <c r="C4" s="432"/>
      <c r="D4" s="432"/>
      <c r="E4" s="44"/>
    </row>
    <row r="5" spans="1:7" ht="21" customHeight="1">
      <c r="A5" s="21" t="s">
        <v>118</v>
      </c>
      <c r="B5" s="21"/>
    </row>
    <row r="6" spans="1:7" ht="15" customHeight="1">
      <c r="A6" s="23" t="s">
        <v>73</v>
      </c>
      <c r="B6" s="23"/>
      <c r="C6" s="24">
        <f>'COMPRAS Y SERVICIOS'!C61</f>
        <v>5971.8010000000004</v>
      </c>
      <c r="D6" s="25" t="s">
        <v>74</v>
      </c>
      <c r="G6" s="49"/>
    </row>
    <row r="7" spans="1:7" ht="8.25" customHeight="1">
      <c r="C7" s="26"/>
    </row>
    <row r="8" spans="1:7">
      <c r="A8" s="43" t="s">
        <v>75</v>
      </c>
      <c r="B8" s="43"/>
      <c r="C8" s="27"/>
    </row>
    <row r="9" spans="1:7">
      <c r="C9" s="26"/>
    </row>
    <row r="10" spans="1:7">
      <c r="A10" s="222" t="s">
        <v>1826</v>
      </c>
      <c r="C10" s="37">
        <f>ROUND(C6*1826,2)</f>
        <v>10904508.630000001</v>
      </c>
    </row>
    <row r="11" spans="1:7">
      <c r="A11" s="222" t="s">
        <v>1831</v>
      </c>
      <c r="C11" s="37">
        <f>'PERSONAL EDAR ACCB'!G60</f>
        <v>316872.93</v>
      </c>
    </row>
    <row r="12" spans="1:7">
      <c r="A12" s="25" t="s">
        <v>83</v>
      </c>
      <c r="C12" s="52">
        <f>'Mantenimientos €'!B10</f>
        <v>3633009.2600000007</v>
      </c>
    </row>
    <row r="13" spans="1:7">
      <c r="A13" s="25" t="s">
        <v>84</v>
      </c>
      <c r="C13" s="37">
        <f>MEJORAS!G149</f>
        <v>2052108.442175</v>
      </c>
    </row>
    <row r="14" spans="1:7">
      <c r="C14" s="38"/>
    </row>
    <row r="15" spans="1:7">
      <c r="A15" s="29" t="s">
        <v>85</v>
      </c>
      <c r="B15" s="29"/>
      <c r="C15" s="38">
        <f>+C10+C11+C12+C13</f>
        <v>16906499.262175001</v>
      </c>
    </row>
    <row r="16" spans="1:7">
      <c r="C16" s="37"/>
    </row>
    <row r="17" spans="1:5">
      <c r="A17" s="25" t="s">
        <v>77</v>
      </c>
      <c r="C17" s="37">
        <f>ROUND(C15*13%,2)</f>
        <v>2197844.9</v>
      </c>
    </row>
    <row r="18" spans="1:5">
      <c r="A18" s="25" t="s">
        <v>78</v>
      </c>
      <c r="C18" s="41">
        <f>ROUND(C15*6%,2)</f>
        <v>1014389.96</v>
      </c>
    </row>
    <row r="19" spans="1:5">
      <c r="C19" s="42"/>
    </row>
    <row r="20" spans="1:5">
      <c r="A20" s="29" t="s">
        <v>123</v>
      </c>
      <c r="B20" s="29"/>
      <c r="C20" s="38">
        <f>C15+C17+C18</f>
        <v>20118734.122175001</v>
      </c>
      <c r="D20" s="21"/>
    </row>
    <row r="21" spans="1:5">
      <c r="A21" s="29"/>
      <c r="B21" s="29"/>
      <c r="C21" s="38"/>
      <c r="D21" s="21"/>
    </row>
    <row r="22" spans="1:5">
      <c r="A22" s="29" t="s">
        <v>122</v>
      </c>
      <c r="B22" s="30">
        <f>'Anexo II.a'!B22</f>
        <v>0</v>
      </c>
      <c r="C22" s="38">
        <f>ROUND(ROUND($B22,4)*-1*C20,2)</f>
        <v>0</v>
      </c>
      <c r="D22" s="21"/>
    </row>
    <row r="23" spans="1:5">
      <c r="A23" s="29"/>
      <c r="B23" s="29"/>
      <c r="C23" s="38"/>
      <c r="D23" s="21"/>
    </row>
    <row r="24" spans="1:5" ht="22.5" customHeight="1">
      <c r="A24" s="25" t="s">
        <v>125</v>
      </c>
      <c r="C24" s="256">
        <v>1000000</v>
      </c>
    </row>
    <row r="25" spans="1:5" ht="22.5" customHeight="1">
      <c r="A25" s="32" t="s">
        <v>126</v>
      </c>
      <c r="C25" s="255">
        <f>ROUND(((C20+C22+C24)*0.14%)+((C20+C22+C24)*0.084%),2)</f>
        <v>47305.96</v>
      </c>
    </row>
    <row r="26" spans="1:5" s="32" customFormat="1" ht="22.5" customHeight="1">
      <c r="A26" s="32" t="s">
        <v>127</v>
      </c>
      <c r="C26" s="255">
        <v>650000</v>
      </c>
      <c r="D26" s="25"/>
    </row>
    <row r="27" spans="1:5" s="32" customFormat="1" ht="22.5" customHeight="1">
      <c r="A27" s="394" t="s">
        <v>3514</v>
      </c>
      <c r="C27" s="255">
        <v>787500</v>
      </c>
      <c r="D27" s="25"/>
    </row>
    <row r="28" spans="1:5" s="32" customFormat="1">
      <c r="C28" s="50"/>
      <c r="D28" s="25"/>
    </row>
    <row r="29" spans="1:5" s="32" customFormat="1">
      <c r="A29" s="35" t="s">
        <v>82</v>
      </c>
      <c r="B29" s="35"/>
      <c r="C29" s="36">
        <f>ROUND(C20+C24+C25+C26+C27+C22,2)</f>
        <v>22603540.079999998</v>
      </c>
      <c r="D29" s="21"/>
    </row>
    <row r="30" spans="1:5">
      <c r="C30" s="26"/>
    </row>
    <row r="32" spans="1:5" ht="42" customHeight="1">
      <c r="A32" s="433" t="s">
        <v>124</v>
      </c>
      <c r="B32" s="433"/>
      <c r="C32" s="433"/>
      <c r="D32" s="433"/>
      <c r="E32" s="433"/>
    </row>
  </sheetData>
  <sheetProtection selectLockedCells="1"/>
  <mergeCells count="4">
    <mergeCell ref="A1:D1"/>
    <mergeCell ref="A2:D2"/>
    <mergeCell ref="A4:D4"/>
    <mergeCell ref="A32:E32"/>
  </mergeCells>
  <printOptions horizontalCentered="1"/>
  <pageMargins left="0.9055118110236221" right="0.5118110236220472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F65-343C-4608-9738-E9708ABBF4B1}">
  <dimension ref="A1:F299"/>
  <sheetViews>
    <sheetView showGridLines="0" zoomScale="115" zoomScaleNormal="115" zoomScaleSheetLayoutView="75" workbookViewId="0">
      <pane ySplit="3" topLeftCell="A4" activePane="bottomLeft" state="frozen"/>
      <selection pane="bottomLeft"/>
    </sheetView>
  </sheetViews>
  <sheetFormatPr baseColWidth="10" defaultColWidth="11" defaultRowHeight="13.2"/>
  <cols>
    <col min="1" max="1" width="6.59765625" style="281" customWidth="1"/>
    <col min="2" max="2" width="49.3984375" style="281" customWidth="1"/>
    <col min="3" max="3" width="10.09765625" style="342" customWidth="1"/>
    <col min="4" max="4" width="10.09765625" style="281" customWidth="1"/>
    <col min="5" max="5" width="10.09765625" style="13" customWidth="1"/>
    <col min="6" max="6" width="10.59765625" style="12" customWidth="1"/>
    <col min="7" max="16384" width="11" style="3"/>
  </cols>
  <sheetData>
    <row r="1" spans="1:6" ht="12">
      <c r="A1" s="286"/>
      <c r="B1" s="287"/>
      <c r="C1" s="288"/>
      <c r="D1" s="288"/>
      <c r="E1" s="288"/>
      <c r="F1" s="286"/>
    </row>
    <row r="2" spans="1:6" ht="13.5" customHeight="1" thickBot="1">
      <c r="A2" s="300" t="s">
        <v>1109</v>
      </c>
      <c r="B2" s="300"/>
      <c r="C2" s="288"/>
      <c r="D2" s="300"/>
      <c r="E2" s="300"/>
      <c r="F2" s="300"/>
    </row>
    <row r="3" spans="1:6" s="112" customFormat="1" ht="21" thickBot="1">
      <c r="A3" s="260" t="s">
        <v>1014</v>
      </c>
      <c r="B3" s="261" t="s">
        <v>8</v>
      </c>
      <c r="C3" s="303" t="s">
        <v>0</v>
      </c>
      <c r="D3" s="262" t="s">
        <v>130</v>
      </c>
      <c r="E3" s="16" t="s">
        <v>1</v>
      </c>
      <c r="F3" s="304" t="s">
        <v>2</v>
      </c>
    </row>
    <row r="4" spans="1:6" s="5" customFormat="1" ht="20.399999999999999">
      <c r="A4" s="360" t="s">
        <v>9</v>
      </c>
      <c r="B4" s="361" t="s">
        <v>1110</v>
      </c>
      <c r="C4" s="362" t="s">
        <v>1111</v>
      </c>
      <c r="D4" s="363">
        <v>5</v>
      </c>
      <c r="E4" s="114">
        <v>311.25</v>
      </c>
      <c r="F4" s="56">
        <f>ROUND(E4*D4,2)</f>
        <v>1556.25</v>
      </c>
    </row>
    <row r="5" spans="1:6" s="5" customFormat="1" ht="20.399999999999999">
      <c r="A5" s="364" t="s">
        <v>9</v>
      </c>
      <c r="B5" s="358" t="s">
        <v>1112</v>
      </c>
      <c r="C5" s="362" t="s">
        <v>1113</v>
      </c>
      <c r="D5" s="357">
        <v>5</v>
      </c>
      <c r="E5" s="104">
        <v>124.50000000000001</v>
      </c>
      <c r="F5" s="56">
        <f t="shared" ref="F5:F68" si="0">ROUND(E5*D5,2)</f>
        <v>622.5</v>
      </c>
    </row>
    <row r="6" spans="1:6" s="5" customFormat="1" ht="20.399999999999999">
      <c r="A6" s="364" t="s">
        <v>9</v>
      </c>
      <c r="B6" s="358" t="s">
        <v>1114</v>
      </c>
      <c r="C6" s="362" t="s">
        <v>1115</v>
      </c>
      <c r="D6" s="357">
        <v>5</v>
      </c>
      <c r="E6" s="104">
        <v>124.50000000000001</v>
      </c>
      <c r="F6" s="56">
        <f t="shared" si="0"/>
        <v>622.5</v>
      </c>
    </row>
    <row r="7" spans="1:6" s="5" customFormat="1" ht="20.399999999999999">
      <c r="A7" s="364" t="s">
        <v>9</v>
      </c>
      <c r="B7" s="358" t="s">
        <v>1116</v>
      </c>
      <c r="C7" s="362" t="s">
        <v>1117</v>
      </c>
      <c r="D7" s="357">
        <v>5</v>
      </c>
      <c r="E7" s="104">
        <v>124.50000000000001</v>
      </c>
      <c r="F7" s="56">
        <f t="shared" si="0"/>
        <v>622.5</v>
      </c>
    </row>
    <row r="8" spans="1:6" s="5" customFormat="1" ht="20.399999999999999">
      <c r="A8" s="364" t="s">
        <v>9</v>
      </c>
      <c r="B8" s="358" t="s">
        <v>1118</v>
      </c>
      <c r="C8" s="362" t="s">
        <v>1119</v>
      </c>
      <c r="D8" s="357">
        <v>5</v>
      </c>
      <c r="E8" s="104">
        <v>186.75000000000003</v>
      </c>
      <c r="F8" s="56">
        <f t="shared" si="0"/>
        <v>933.75</v>
      </c>
    </row>
    <row r="9" spans="1:6" s="5" customFormat="1" ht="20.399999999999999">
      <c r="A9" s="364" t="s">
        <v>9</v>
      </c>
      <c r="B9" s="358" t="s">
        <v>1120</v>
      </c>
      <c r="C9" s="362" t="s">
        <v>1121</v>
      </c>
      <c r="D9" s="357">
        <v>5</v>
      </c>
      <c r="E9" s="104">
        <v>522.90000000000009</v>
      </c>
      <c r="F9" s="56">
        <f t="shared" si="0"/>
        <v>2614.5</v>
      </c>
    </row>
    <row r="10" spans="1:6" s="5" customFormat="1" ht="20.399999999999999">
      <c r="A10" s="364" t="s">
        <v>9</v>
      </c>
      <c r="B10" s="358" t="s">
        <v>1122</v>
      </c>
      <c r="C10" s="362" t="s">
        <v>1123</v>
      </c>
      <c r="D10" s="357">
        <v>5</v>
      </c>
      <c r="E10" s="104">
        <v>249.00000000000003</v>
      </c>
      <c r="F10" s="56">
        <f t="shared" si="0"/>
        <v>1245</v>
      </c>
    </row>
    <row r="11" spans="1:6" s="5" customFormat="1" ht="20.399999999999999">
      <c r="A11" s="364" t="s">
        <v>9</v>
      </c>
      <c r="B11" s="358" t="s">
        <v>1124</v>
      </c>
      <c r="C11" s="362" t="s">
        <v>1125</v>
      </c>
      <c r="D11" s="357">
        <v>5</v>
      </c>
      <c r="E11" s="104">
        <v>186.75000000000003</v>
      </c>
      <c r="F11" s="56">
        <f t="shared" si="0"/>
        <v>933.75</v>
      </c>
    </row>
    <row r="12" spans="1:6" s="5" customFormat="1" ht="20.399999999999999">
      <c r="A12" s="364" t="s">
        <v>9</v>
      </c>
      <c r="B12" s="358" t="s">
        <v>1126</v>
      </c>
      <c r="C12" s="362" t="s">
        <v>1127</v>
      </c>
      <c r="D12" s="357">
        <v>5</v>
      </c>
      <c r="E12" s="104">
        <v>249.00000000000003</v>
      </c>
      <c r="F12" s="56">
        <f t="shared" si="0"/>
        <v>1245</v>
      </c>
    </row>
    <row r="13" spans="1:6" s="5" customFormat="1" ht="20.399999999999999">
      <c r="A13" s="364" t="s">
        <v>9</v>
      </c>
      <c r="B13" s="358" t="s">
        <v>1128</v>
      </c>
      <c r="C13" s="362" t="s">
        <v>1129</v>
      </c>
      <c r="D13" s="357">
        <v>5</v>
      </c>
      <c r="E13" s="104">
        <v>249.00000000000003</v>
      </c>
      <c r="F13" s="56">
        <f t="shared" si="0"/>
        <v>1245</v>
      </c>
    </row>
    <row r="14" spans="1:6" s="5" customFormat="1" ht="20.399999999999999">
      <c r="A14" s="364" t="s">
        <v>9</v>
      </c>
      <c r="B14" s="358" t="s">
        <v>1130</v>
      </c>
      <c r="C14" s="362" t="s">
        <v>1131</v>
      </c>
      <c r="D14" s="357">
        <v>5</v>
      </c>
      <c r="E14" s="104">
        <v>311.25</v>
      </c>
      <c r="F14" s="56">
        <f t="shared" si="0"/>
        <v>1556.25</v>
      </c>
    </row>
    <row r="15" spans="1:6" s="5" customFormat="1" ht="20.399999999999999">
      <c r="A15" s="364" t="s">
        <v>9</v>
      </c>
      <c r="B15" s="358" t="s">
        <v>1132</v>
      </c>
      <c r="C15" s="362" t="s">
        <v>1133</v>
      </c>
      <c r="D15" s="357">
        <v>5</v>
      </c>
      <c r="E15" s="104">
        <v>99.600000000000009</v>
      </c>
      <c r="F15" s="56">
        <f t="shared" si="0"/>
        <v>498</v>
      </c>
    </row>
    <row r="16" spans="1:6" s="5" customFormat="1" ht="20.399999999999999">
      <c r="A16" s="364" t="s">
        <v>9</v>
      </c>
      <c r="B16" s="358" t="s">
        <v>1134</v>
      </c>
      <c r="C16" s="362" t="s">
        <v>1135</v>
      </c>
      <c r="D16" s="357">
        <v>5</v>
      </c>
      <c r="E16" s="104">
        <v>99.600000000000009</v>
      </c>
      <c r="F16" s="56">
        <f t="shared" si="0"/>
        <v>498</v>
      </c>
    </row>
    <row r="17" spans="1:6" s="5" customFormat="1" ht="20.399999999999999">
      <c r="A17" s="364" t="s">
        <v>9</v>
      </c>
      <c r="B17" s="358" t="s">
        <v>1136</v>
      </c>
      <c r="C17" s="362" t="s">
        <v>1137</v>
      </c>
      <c r="D17" s="357">
        <v>5</v>
      </c>
      <c r="E17" s="104">
        <v>125</v>
      </c>
      <c r="F17" s="56">
        <f t="shared" si="0"/>
        <v>625</v>
      </c>
    </row>
    <row r="18" spans="1:6" s="5" customFormat="1" ht="20.399999999999999">
      <c r="A18" s="364" t="s">
        <v>9</v>
      </c>
      <c r="B18" s="290" t="s">
        <v>3029</v>
      </c>
      <c r="C18" s="362" t="s">
        <v>1139</v>
      </c>
      <c r="D18" s="282">
        <v>5</v>
      </c>
      <c r="E18" s="268">
        <v>363</v>
      </c>
      <c r="F18" s="56">
        <f t="shared" si="0"/>
        <v>1815</v>
      </c>
    </row>
    <row r="19" spans="1:6" s="5" customFormat="1" ht="20.399999999999999">
      <c r="A19" s="364" t="s">
        <v>9</v>
      </c>
      <c r="B19" s="290" t="s">
        <v>3030</v>
      </c>
      <c r="C19" s="362" t="s">
        <v>1141</v>
      </c>
      <c r="D19" s="282">
        <v>5</v>
      </c>
      <c r="E19" s="268">
        <v>363</v>
      </c>
      <c r="F19" s="56">
        <f t="shared" si="0"/>
        <v>1815</v>
      </c>
    </row>
    <row r="20" spans="1:6" s="5" customFormat="1" ht="20.399999999999999">
      <c r="A20" s="364" t="s">
        <v>9</v>
      </c>
      <c r="B20" s="290" t="s">
        <v>3031</v>
      </c>
      <c r="C20" s="362" t="s">
        <v>1143</v>
      </c>
      <c r="D20" s="282">
        <v>10</v>
      </c>
      <c r="E20" s="268">
        <v>1200</v>
      </c>
      <c r="F20" s="56">
        <f t="shared" si="0"/>
        <v>12000</v>
      </c>
    </row>
    <row r="21" spans="1:6" s="5" customFormat="1" ht="20.399999999999999">
      <c r="A21" s="364" t="s">
        <v>9</v>
      </c>
      <c r="B21" s="290" t="s">
        <v>3032</v>
      </c>
      <c r="C21" s="362" t="s">
        <v>1145</v>
      </c>
      <c r="D21" s="282">
        <v>10</v>
      </c>
      <c r="E21" s="268">
        <v>1200</v>
      </c>
      <c r="F21" s="56">
        <f t="shared" si="0"/>
        <v>12000</v>
      </c>
    </row>
    <row r="22" spans="1:6" s="5" customFormat="1" ht="20.399999999999999">
      <c r="A22" s="364" t="s">
        <v>9</v>
      </c>
      <c r="B22" s="358" t="s">
        <v>1138</v>
      </c>
      <c r="C22" s="362" t="s">
        <v>1147</v>
      </c>
      <c r="D22" s="357">
        <v>5</v>
      </c>
      <c r="E22" s="104">
        <v>125</v>
      </c>
      <c r="F22" s="56">
        <f t="shared" si="0"/>
        <v>625</v>
      </c>
    </row>
    <row r="23" spans="1:6" s="5" customFormat="1" ht="20.399999999999999">
      <c r="A23" s="364" t="s">
        <v>9</v>
      </c>
      <c r="B23" s="358" t="s">
        <v>1140</v>
      </c>
      <c r="C23" s="362" t="s">
        <v>1149</v>
      </c>
      <c r="D23" s="357">
        <v>5</v>
      </c>
      <c r="E23" s="104">
        <v>125</v>
      </c>
      <c r="F23" s="56">
        <f t="shared" si="0"/>
        <v>625</v>
      </c>
    </row>
    <row r="24" spans="1:6" s="5" customFormat="1" ht="20.399999999999999">
      <c r="A24" s="364" t="s">
        <v>9</v>
      </c>
      <c r="B24" s="358" t="s">
        <v>1142</v>
      </c>
      <c r="C24" s="362" t="s">
        <v>1151</v>
      </c>
      <c r="D24" s="357">
        <v>5</v>
      </c>
      <c r="E24" s="104">
        <v>125</v>
      </c>
      <c r="F24" s="56">
        <f t="shared" si="0"/>
        <v>625</v>
      </c>
    </row>
    <row r="25" spans="1:6" s="5" customFormat="1" ht="20.399999999999999">
      <c r="A25" s="364" t="s">
        <v>9</v>
      </c>
      <c r="B25" s="358" t="s">
        <v>1144</v>
      </c>
      <c r="C25" s="362" t="s">
        <v>1153</v>
      </c>
      <c r="D25" s="357">
        <v>5</v>
      </c>
      <c r="E25" s="104">
        <v>125</v>
      </c>
      <c r="F25" s="56">
        <f t="shared" si="0"/>
        <v>625</v>
      </c>
    </row>
    <row r="26" spans="1:6" s="5" customFormat="1" ht="20.399999999999999">
      <c r="A26" s="364" t="s">
        <v>9</v>
      </c>
      <c r="B26" s="358" t="s">
        <v>1146</v>
      </c>
      <c r="C26" s="362" t="s">
        <v>1155</v>
      </c>
      <c r="D26" s="357">
        <v>5</v>
      </c>
      <c r="E26" s="104">
        <v>125</v>
      </c>
      <c r="F26" s="56">
        <f t="shared" si="0"/>
        <v>625</v>
      </c>
    </row>
    <row r="27" spans="1:6" s="5" customFormat="1" ht="20.399999999999999">
      <c r="A27" s="364" t="s">
        <v>9</v>
      </c>
      <c r="B27" s="358" t="s">
        <v>1148</v>
      </c>
      <c r="C27" s="362" t="s">
        <v>1157</v>
      </c>
      <c r="D27" s="357">
        <v>5</v>
      </c>
      <c r="E27" s="104">
        <v>125</v>
      </c>
      <c r="F27" s="56">
        <f t="shared" si="0"/>
        <v>625</v>
      </c>
    </row>
    <row r="28" spans="1:6" s="5" customFormat="1" ht="20.399999999999999">
      <c r="A28" s="364" t="s">
        <v>9</v>
      </c>
      <c r="B28" s="358" t="s">
        <v>1150</v>
      </c>
      <c r="C28" s="362" t="s">
        <v>1159</v>
      </c>
      <c r="D28" s="357">
        <v>5</v>
      </c>
      <c r="E28" s="104">
        <v>125</v>
      </c>
      <c r="F28" s="56">
        <f t="shared" si="0"/>
        <v>625</v>
      </c>
    </row>
    <row r="29" spans="1:6" s="5" customFormat="1" ht="20.399999999999999">
      <c r="A29" s="364" t="s">
        <v>9</v>
      </c>
      <c r="B29" s="358" t="s">
        <v>1152</v>
      </c>
      <c r="C29" s="362" t="s">
        <v>1161</v>
      </c>
      <c r="D29" s="357">
        <v>5</v>
      </c>
      <c r="E29" s="104">
        <v>125</v>
      </c>
      <c r="F29" s="56">
        <f t="shared" si="0"/>
        <v>625</v>
      </c>
    </row>
    <row r="30" spans="1:6" s="5" customFormat="1" ht="20.399999999999999">
      <c r="A30" s="364" t="s">
        <v>9</v>
      </c>
      <c r="B30" s="358" t="s">
        <v>1154</v>
      </c>
      <c r="C30" s="362" t="s">
        <v>1162</v>
      </c>
      <c r="D30" s="357">
        <v>5</v>
      </c>
      <c r="E30" s="104">
        <v>125</v>
      </c>
      <c r="F30" s="56">
        <f t="shared" si="0"/>
        <v>625</v>
      </c>
    </row>
    <row r="31" spans="1:6" s="5" customFormat="1" ht="20.399999999999999">
      <c r="A31" s="364" t="s">
        <v>9</v>
      </c>
      <c r="B31" s="358" t="s">
        <v>1156</v>
      </c>
      <c r="C31" s="362" t="s">
        <v>1163</v>
      </c>
      <c r="D31" s="357">
        <v>5</v>
      </c>
      <c r="E31" s="104">
        <v>125</v>
      </c>
      <c r="F31" s="56">
        <f t="shared" si="0"/>
        <v>625</v>
      </c>
    </row>
    <row r="32" spans="1:6" s="5" customFormat="1" ht="20.399999999999999">
      <c r="A32" s="364" t="s">
        <v>9</v>
      </c>
      <c r="B32" s="358" t="s">
        <v>1158</v>
      </c>
      <c r="C32" s="362" t="s">
        <v>1164</v>
      </c>
      <c r="D32" s="357">
        <v>5</v>
      </c>
      <c r="E32" s="104">
        <v>125</v>
      </c>
      <c r="F32" s="56">
        <f t="shared" si="0"/>
        <v>625</v>
      </c>
    </row>
    <row r="33" spans="1:6" s="5" customFormat="1" ht="20.399999999999999">
      <c r="A33" s="364" t="s">
        <v>9</v>
      </c>
      <c r="B33" s="358" t="s">
        <v>1160</v>
      </c>
      <c r="C33" s="362" t="s">
        <v>1165</v>
      </c>
      <c r="D33" s="357">
        <v>5</v>
      </c>
      <c r="E33" s="104">
        <v>125</v>
      </c>
      <c r="F33" s="56">
        <f t="shared" si="0"/>
        <v>625</v>
      </c>
    </row>
    <row r="34" spans="1:6" s="5" customFormat="1" ht="30.6">
      <c r="A34" s="364" t="s">
        <v>9</v>
      </c>
      <c r="B34" s="365" t="s">
        <v>3033</v>
      </c>
      <c r="C34" s="362" t="s">
        <v>1167</v>
      </c>
      <c r="D34" s="366">
        <v>5</v>
      </c>
      <c r="E34" s="104">
        <v>2262</v>
      </c>
      <c r="F34" s="56">
        <f t="shared" si="0"/>
        <v>11310</v>
      </c>
    </row>
    <row r="35" spans="1:6" s="5" customFormat="1" ht="30.6">
      <c r="A35" s="364" t="s">
        <v>9</v>
      </c>
      <c r="B35" s="365" t="s">
        <v>3034</v>
      </c>
      <c r="C35" s="362" t="s">
        <v>1168</v>
      </c>
      <c r="D35" s="366">
        <v>5</v>
      </c>
      <c r="E35" s="104">
        <v>2262</v>
      </c>
      <c r="F35" s="56">
        <f t="shared" si="0"/>
        <v>11310</v>
      </c>
    </row>
    <row r="36" spans="1:6" s="5" customFormat="1" ht="30.6">
      <c r="A36" s="364" t="s">
        <v>9</v>
      </c>
      <c r="B36" s="365" t="s">
        <v>3035</v>
      </c>
      <c r="C36" s="362" t="s">
        <v>1169</v>
      </c>
      <c r="D36" s="366">
        <v>5</v>
      </c>
      <c r="E36" s="104">
        <v>2262</v>
      </c>
      <c r="F36" s="56">
        <f t="shared" si="0"/>
        <v>11310</v>
      </c>
    </row>
    <row r="37" spans="1:6" s="5" customFormat="1" ht="30.6">
      <c r="A37" s="364" t="s">
        <v>9</v>
      </c>
      <c r="B37" s="365" t="s">
        <v>3036</v>
      </c>
      <c r="C37" s="362" t="s">
        <v>1170</v>
      </c>
      <c r="D37" s="366">
        <v>5</v>
      </c>
      <c r="E37" s="104">
        <v>2262</v>
      </c>
      <c r="F37" s="56">
        <f t="shared" si="0"/>
        <v>11310</v>
      </c>
    </row>
    <row r="38" spans="1:6" s="5" customFormat="1" ht="20.399999999999999">
      <c r="A38" s="364" t="s">
        <v>9</v>
      </c>
      <c r="B38" s="290" t="s">
        <v>3037</v>
      </c>
      <c r="C38" s="362" t="s">
        <v>1171</v>
      </c>
      <c r="D38" s="282">
        <v>5</v>
      </c>
      <c r="E38" s="268">
        <v>2262</v>
      </c>
      <c r="F38" s="56">
        <f t="shared" si="0"/>
        <v>11310</v>
      </c>
    </row>
    <row r="39" spans="1:6" s="5" customFormat="1" ht="20.399999999999999">
      <c r="A39" s="364" t="s">
        <v>9</v>
      </c>
      <c r="B39" s="290" t="s">
        <v>3038</v>
      </c>
      <c r="C39" s="362" t="s">
        <v>1173</v>
      </c>
      <c r="D39" s="282">
        <v>10</v>
      </c>
      <c r="E39" s="268">
        <v>2087.6782499999999</v>
      </c>
      <c r="F39" s="56">
        <f t="shared" si="0"/>
        <v>20876.78</v>
      </c>
    </row>
    <row r="40" spans="1:6" s="5" customFormat="1" ht="20.399999999999999">
      <c r="A40" s="364" t="s">
        <v>9</v>
      </c>
      <c r="B40" s="356" t="s">
        <v>1166</v>
      </c>
      <c r="C40" s="362" t="s">
        <v>1175</v>
      </c>
      <c r="D40" s="357">
        <v>20</v>
      </c>
      <c r="E40" s="104">
        <v>930.25</v>
      </c>
      <c r="F40" s="56">
        <f t="shared" si="0"/>
        <v>18605</v>
      </c>
    </row>
    <row r="41" spans="1:6" s="5" customFormat="1" ht="30.6">
      <c r="A41" s="364" t="s">
        <v>9</v>
      </c>
      <c r="B41" s="358" t="s">
        <v>3039</v>
      </c>
      <c r="C41" s="362" t="s">
        <v>1177</v>
      </c>
      <c r="D41" s="357">
        <v>20</v>
      </c>
      <c r="E41" s="104">
        <v>1342.5</v>
      </c>
      <c r="F41" s="56">
        <f t="shared" si="0"/>
        <v>26850</v>
      </c>
    </row>
    <row r="42" spans="1:6" s="5" customFormat="1" ht="30.6">
      <c r="A42" s="364" t="s">
        <v>9</v>
      </c>
      <c r="B42" s="358" t="s">
        <v>3040</v>
      </c>
      <c r="C42" s="362" t="s">
        <v>1179</v>
      </c>
      <c r="D42" s="357">
        <v>20</v>
      </c>
      <c r="E42" s="104">
        <v>1342.5</v>
      </c>
      <c r="F42" s="56">
        <f t="shared" si="0"/>
        <v>26850</v>
      </c>
    </row>
    <row r="43" spans="1:6" s="5" customFormat="1" ht="30.6">
      <c r="A43" s="364" t="s">
        <v>9</v>
      </c>
      <c r="B43" s="290" t="s">
        <v>3041</v>
      </c>
      <c r="C43" s="362" t="s">
        <v>1181</v>
      </c>
      <c r="D43" s="282">
        <v>20</v>
      </c>
      <c r="E43" s="268">
        <v>930.25</v>
      </c>
      <c r="F43" s="56">
        <f t="shared" si="0"/>
        <v>18605</v>
      </c>
    </row>
    <row r="44" spans="1:6" s="5" customFormat="1" ht="20.399999999999999">
      <c r="A44" s="364" t="s">
        <v>9</v>
      </c>
      <c r="B44" s="358" t="s">
        <v>3042</v>
      </c>
      <c r="C44" s="362" t="s">
        <v>1183</v>
      </c>
      <c r="D44" s="357">
        <v>5</v>
      </c>
      <c r="E44" s="104">
        <v>727.19999999999993</v>
      </c>
      <c r="F44" s="56">
        <f t="shared" si="0"/>
        <v>3636</v>
      </c>
    </row>
    <row r="45" spans="1:6" s="5" customFormat="1" ht="20.399999999999999">
      <c r="A45" s="364" t="s">
        <v>9</v>
      </c>
      <c r="B45" s="358" t="s">
        <v>3043</v>
      </c>
      <c r="C45" s="362" t="s">
        <v>1185</v>
      </c>
      <c r="D45" s="357">
        <v>5</v>
      </c>
      <c r="E45" s="104">
        <v>727.19999999999993</v>
      </c>
      <c r="F45" s="56">
        <f t="shared" si="0"/>
        <v>3636</v>
      </c>
    </row>
    <row r="46" spans="1:6" s="5" customFormat="1" ht="20.399999999999999">
      <c r="A46" s="364" t="s">
        <v>9</v>
      </c>
      <c r="B46" s="358" t="s">
        <v>3044</v>
      </c>
      <c r="C46" s="362" t="s">
        <v>1187</v>
      </c>
      <c r="D46" s="357">
        <v>5</v>
      </c>
      <c r="E46" s="104">
        <v>727.19999999999993</v>
      </c>
      <c r="F46" s="56">
        <f t="shared" si="0"/>
        <v>3636</v>
      </c>
    </row>
    <row r="47" spans="1:6" s="5" customFormat="1" ht="20.399999999999999">
      <c r="A47" s="364" t="s">
        <v>9</v>
      </c>
      <c r="B47" s="358" t="s">
        <v>3045</v>
      </c>
      <c r="C47" s="362" t="s">
        <v>1188</v>
      </c>
      <c r="D47" s="357">
        <v>5</v>
      </c>
      <c r="E47" s="104">
        <v>727.19999999999993</v>
      </c>
      <c r="F47" s="56">
        <f t="shared" si="0"/>
        <v>3636</v>
      </c>
    </row>
    <row r="48" spans="1:6" s="5" customFormat="1" ht="20.399999999999999">
      <c r="A48" s="364" t="s">
        <v>9</v>
      </c>
      <c r="B48" s="358" t="s">
        <v>1172</v>
      </c>
      <c r="C48" s="362" t="s">
        <v>1189</v>
      </c>
      <c r="D48" s="357">
        <v>5</v>
      </c>
      <c r="E48" s="104">
        <v>125</v>
      </c>
      <c r="F48" s="56">
        <f t="shared" si="0"/>
        <v>625</v>
      </c>
    </row>
    <row r="49" spans="1:6" s="5" customFormat="1" ht="20.399999999999999">
      <c r="A49" s="364" t="s">
        <v>9</v>
      </c>
      <c r="B49" s="358" t="s">
        <v>1174</v>
      </c>
      <c r="C49" s="362" t="s">
        <v>1190</v>
      </c>
      <c r="D49" s="357">
        <v>5</v>
      </c>
      <c r="E49" s="104">
        <v>125</v>
      </c>
      <c r="F49" s="56">
        <f t="shared" si="0"/>
        <v>625</v>
      </c>
    </row>
    <row r="50" spans="1:6" s="5" customFormat="1" ht="20.399999999999999">
      <c r="A50" s="364" t="s">
        <v>9</v>
      </c>
      <c r="B50" s="358" t="s">
        <v>1176</v>
      </c>
      <c r="C50" s="362" t="s">
        <v>1191</v>
      </c>
      <c r="D50" s="357">
        <v>5</v>
      </c>
      <c r="E50" s="104">
        <v>125</v>
      </c>
      <c r="F50" s="56">
        <f t="shared" si="0"/>
        <v>625</v>
      </c>
    </row>
    <row r="51" spans="1:6" s="5" customFormat="1" ht="20.399999999999999">
      <c r="A51" s="364" t="s">
        <v>9</v>
      </c>
      <c r="B51" s="358" t="s">
        <v>1178</v>
      </c>
      <c r="C51" s="362" t="s">
        <v>1192</v>
      </c>
      <c r="D51" s="357">
        <v>5</v>
      </c>
      <c r="E51" s="104">
        <v>125</v>
      </c>
      <c r="F51" s="56">
        <f t="shared" si="0"/>
        <v>625</v>
      </c>
    </row>
    <row r="52" spans="1:6" s="5" customFormat="1" ht="26.25" customHeight="1">
      <c r="A52" s="364" t="s">
        <v>9</v>
      </c>
      <c r="B52" s="358" t="s">
        <v>1180</v>
      </c>
      <c r="C52" s="362" t="s">
        <v>1193</v>
      </c>
      <c r="D52" s="357">
        <v>5</v>
      </c>
      <c r="E52" s="104">
        <v>125</v>
      </c>
      <c r="F52" s="56">
        <f t="shared" si="0"/>
        <v>625</v>
      </c>
    </row>
    <row r="53" spans="1:6" s="5" customFormat="1" ht="33.75" customHeight="1">
      <c r="A53" s="364" t="s">
        <v>9</v>
      </c>
      <c r="B53" s="358" t="s">
        <v>1182</v>
      </c>
      <c r="C53" s="362" t="s">
        <v>1194</v>
      </c>
      <c r="D53" s="357">
        <v>5</v>
      </c>
      <c r="E53" s="104">
        <v>125</v>
      </c>
      <c r="F53" s="56">
        <f t="shared" si="0"/>
        <v>625</v>
      </c>
    </row>
    <row r="54" spans="1:6" s="5" customFormat="1" ht="24.75" customHeight="1">
      <c r="A54" s="364" t="s">
        <v>9</v>
      </c>
      <c r="B54" s="358" t="s">
        <v>1184</v>
      </c>
      <c r="C54" s="362" t="s">
        <v>1195</v>
      </c>
      <c r="D54" s="357">
        <v>5</v>
      </c>
      <c r="E54" s="104">
        <v>125</v>
      </c>
      <c r="F54" s="56">
        <f t="shared" si="0"/>
        <v>625</v>
      </c>
    </row>
    <row r="55" spans="1:6" s="5" customFormat="1" ht="36.75" customHeight="1">
      <c r="A55" s="364" t="s">
        <v>9</v>
      </c>
      <c r="B55" s="290" t="s">
        <v>3046</v>
      </c>
      <c r="C55" s="362" t="s">
        <v>1196</v>
      </c>
      <c r="D55" s="282">
        <v>5</v>
      </c>
      <c r="E55" s="104">
        <v>125</v>
      </c>
      <c r="F55" s="56">
        <f t="shared" si="0"/>
        <v>625</v>
      </c>
    </row>
    <row r="56" spans="1:6" s="5" customFormat="1" ht="27" customHeight="1">
      <c r="A56" s="364" t="s">
        <v>9</v>
      </c>
      <c r="B56" s="290" t="s">
        <v>3047</v>
      </c>
      <c r="C56" s="362" t="s">
        <v>1197</v>
      </c>
      <c r="D56" s="282">
        <v>5</v>
      </c>
      <c r="E56" s="104">
        <v>125</v>
      </c>
      <c r="F56" s="56">
        <f t="shared" si="0"/>
        <v>625</v>
      </c>
    </row>
    <row r="57" spans="1:6" s="5" customFormat="1" ht="30" customHeight="1">
      <c r="A57" s="364" t="s">
        <v>9</v>
      </c>
      <c r="B57" s="358" t="s">
        <v>1186</v>
      </c>
      <c r="C57" s="362" t="s">
        <v>1198</v>
      </c>
      <c r="D57" s="357">
        <v>5</v>
      </c>
      <c r="E57" s="104">
        <v>325</v>
      </c>
      <c r="F57" s="56">
        <f t="shared" si="0"/>
        <v>1625</v>
      </c>
    </row>
    <row r="58" spans="1:6" s="5" customFormat="1" ht="20.399999999999999">
      <c r="A58" s="364" t="s">
        <v>9</v>
      </c>
      <c r="B58" s="290" t="s">
        <v>3048</v>
      </c>
      <c r="C58" s="362" t="s">
        <v>1199</v>
      </c>
      <c r="D58" s="282">
        <v>5</v>
      </c>
      <c r="E58" s="104">
        <v>325</v>
      </c>
      <c r="F58" s="56">
        <f t="shared" si="0"/>
        <v>1625</v>
      </c>
    </row>
    <row r="59" spans="1:6" s="5" customFormat="1" ht="20.399999999999999">
      <c r="A59" s="364" t="s">
        <v>9</v>
      </c>
      <c r="B59" s="290" t="s">
        <v>3049</v>
      </c>
      <c r="C59" s="362" t="s">
        <v>1200</v>
      </c>
      <c r="D59" s="282">
        <v>5</v>
      </c>
      <c r="E59" s="104">
        <v>325</v>
      </c>
      <c r="F59" s="56">
        <f t="shared" si="0"/>
        <v>1625</v>
      </c>
    </row>
    <row r="60" spans="1:6" s="5" customFormat="1" ht="20.399999999999999">
      <c r="A60" s="364" t="s">
        <v>9</v>
      </c>
      <c r="B60" s="358" t="s">
        <v>3050</v>
      </c>
      <c r="C60" s="362" t="s">
        <v>1201</v>
      </c>
      <c r="D60" s="357">
        <v>3</v>
      </c>
      <c r="E60" s="104">
        <v>125</v>
      </c>
      <c r="F60" s="56">
        <f t="shared" si="0"/>
        <v>375</v>
      </c>
    </row>
    <row r="61" spans="1:6" s="5" customFormat="1" ht="20.399999999999999">
      <c r="A61" s="364" t="s">
        <v>9</v>
      </c>
      <c r="B61" s="358" t="s">
        <v>3051</v>
      </c>
      <c r="C61" s="362" t="s">
        <v>1202</v>
      </c>
      <c r="D61" s="357">
        <v>3</v>
      </c>
      <c r="E61" s="104">
        <v>125</v>
      </c>
      <c r="F61" s="56">
        <f t="shared" si="0"/>
        <v>375</v>
      </c>
    </row>
    <row r="62" spans="1:6" s="5" customFormat="1" ht="20.399999999999999">
      <c r="A62" s="364" t="s">
        <v>9</v>
      </c>
      <c r="B62" s="358" t="s">
        <v>3052</v>
      </c>
      <c r="C62" s="362" t="s">
        <v>1204</v>
      </c>
      <c r="D62" s="357">
        <v>3</v>
      </c>
      <c r="E62" s="104">
        <v>125</v>
      </c>
      <c r="F62" s="56">
        <f t="shared" si="0"/>
        <v>375</v>
      </c>
    </row>
    <row r="63" spans="1:6" s="5" customFormat="1" ht="20.399999999999999">
      <c r="A63" s="364" t="s">
        <v>9</v>
      </c>
      <c r="B63" s="358" t="s">
        <v>3053</v>
      </c>
      <c r="C63" s="362" t="s">
        <v>1206</v>
      </c>
      <c r="D63" s="357">
        <v>3</v>
      </c>
      <c r="E63" s="104">
        <v>125</v>
      </c>
      <c r="F63" s="56">
        <f t="shared" si="0"/>
        <v>375</v>
      </c>
    </row>
    <row r="64" spans="1:6" s="5" customFormat="1" ht="20.399999999999999">
      <c r="A64" s="364" t="s">
        <v>9</v>
      </c>
      <c r="B64" s="358" t="s">
        <v>3054</v>
      </c>
      <c r="C64" s="362" t="s">
        <v>1208</v>
      </c>
      <c r="D64" s="357">
        <v>3</v>
      </c>
      <c r="E64" s="104">
        <v>125</v>
      </c>
      <c r="F64" s="56">
        <f t="shared" si="0"/>
        <v>375</v>
      </c>
    </row>
    <row r="65" spans="1:6" s="5" customFormat="1" ht="20.399999999999999">
      <c r="A65" s="364" t="s">
        <v>9</v>
      </c>
      <c r="B65" s="358" t="s">
        <v>3055</v>
      </c>
      <c r="C65" s="362" t="s">
        <v>1210</v>
      </c>
      <c r="D65" s="357">
        <v>3</v>
      </c>
      <c r="E65" s="104">
        <v>125</v>
      </c>
      <c r="F65" s="56">
        <f t="shared" si="0"/>
        <v>375</v>
      </c>
    </row>
    <row r="66" spans="1:6" s="5" customFormat="1" ht="20.399999999999999">
      <c r="A66" s="364" t="s">
        <v>9</v>
      </c>
      <c r="B66" s="358" t="s">
        <v>3056</v>
      </c>
      <c r="C66" s="362" t="s">
        <v>1212</v>
      </c>
      <c r="D66" s="357">
        <v>3</v>
      </c>
      <c r="E66" s="104">
        <v>125</v>
      </c>
      <c r="F66" s="56">
        <f t="shared" si="0"/>
        <v>375</v>
      </c>
    </row>
    <row r="67" spans="1:6" s="5" customFormat="1" ht="20.399999999999999">
      <c r="A67" s="364" t="s">
        <v>9</v>
      </c>
      <c r="B67" s="358" t="s">
        <v>3057</v>
      </c>
      <c r="C67" s="362" t="s">
        <v>1214</v>
      </c>
      <c r="D67" s="357">
        <v>3</v>
      </c>
      <c r="E67" s="104">
        <v>125</v>
      </c>
      <c r="F67" s="56">
        <f t="shared" si="0"/>
        <v>375</v>
      </c>
    </row>
    <row r="68" spans="1:6" s="5" customFormat="1" ht="20.399999999999999">
      <c r="A68" s="364" t="s">
        <v>9</v>
      </c>
      <c r="B68" s="358" t="s">
        <v>3058</v>
      </c>
      <c r="C68" s="362" t="s">
        <v>1215</v>
      </c>
      <c r="D68" s="357">
        <v>3</v>
      </c>
      <c r="E68" s="104">
        <v>125</v>
      </c>
      <c r="F68" s="56">
        <f t="shared" si="0"/>
        <v>375</v>
      </c>
    </row>
    <row r="69" spans="1:6" s="5" customFormat="1" ht="20.399999999999999">
      <c r="A69" s="364" t="s">
        <v>9</v>
      </c>
      <c r="B69" s="358" t="s">
        <v>3059</v>
      </c>
      <c r="C69" s="362" t="s">
        <v>1216</v>
      </c>
      <c r="D69" s="357">
        <v>3</v>
      </c>
      <c r="E69" s="104">
        <v>125</v>
      </c>
      <c r="F69" s="56">
        <f t="shared" ref="F69:F132" si="1">ROUND(E69*D69,2)</f>
        <v>375</v>
      </c>
    </row>
    <row r="70" spans="1:6" s="5" customFormat="1" ht="20.399999999999999">
      <c r="A70" s="364" t="s">
        <v>9</v>
      </c>
      <c r="B70" s="358" t="s">
        <v>3060</v>
      </c>
      <c r="C70" s="362" t="s">
        <v>1218</v>
      </c>
      <c r="D70" s="357">
        <v>3</v>
      </c>
      <c r="E70" s="104">
        <v>125</v>
      </c>
      <c r="F70" s="56">
        <f t="shared" si="1"/>
        <v>375</v>
      </c>
    </row>
    <row r="71" spans="1:6" s="5" customFormat="1" ht="20.399999999999999">
      <c r="A71" s="364" t="s">
        <v>9</v>
      </c>
      <c r="B71" s="358" t="s">
        <v>3061</v>
      </c>
      <c r="C71" s="362" t="s">
        <v>1219</v>
      </c>
      <c r="D71" s="357">
        <v>3</v>
      </c>
      <c r="E71" s="104">
        <v>125</v>
      </c>
      <c r="F71" s="56">
        <f t="shared" si="1"/>
        <v>375</v>
      </c>
    </row>
    <row r="72" spans="1:6" s="5" customFormat="1" ht="20.399999999999999">
      <c r="A72" s="364" t="s">
        <v>9</v>
      </c>
      <c r="B72" s="358" t="s">
        <v>3062</v>
      </c>
      <c r="C72" s="362" t="s">
        <v>1220</v>
      </c>
      <c r="D72" s="357">
        <v>3</v>
      </c>
      <c r="E72" s="104">
        <v>125</v>
      </c>
      <c r="F72" s="56">
        <f t="shared" si="1"/>
        <v>375</v>
      </c>
    </row>
    <row r="73" spans="1:6" s="5" customFormat="1" ht="20.399999999999999">
      <c r="A73" s="364" t="s">
        <v>9</v>
      </c>
      <c r="B73" s="358" t="s">
        <v>3063</v>
      </c>
      <c r="C73" s="362" t="s">
        <v>1222</v>
      </c>
      <c r="D73" s="357">
        <v>3</v>
      </c>
      <c r="E73" s="104">
        <v>125</v>
      </c>
      <c r="F73" s="56">
        <f t="shared" si="1"/>
        <v>375</v>
      </c>
    </row>
    <row r="74" spans="1:6" s="5" customFormat="1" ht="20.399999999999999">
      <c r="A74" s="364" t="s">
        <v>9</v>
      </c>
      <c r="B74" s="358" t="s">
        <v>3064</v>
      </c>
      <c r="C74" s="362" t="s">
        <v>1224</v>
      </c>
      <c r="D74" s="357">
        <v>3</v>
      </c>
      <c r="E74" s="104">
        <v>125</v>
      </c>
      <c r="F74" s="56">
        <f t="shared" si="1"/>
        <v>375</v>
      </c>
    </row>
    <row r="75" spans="1:6" s="5" customFormat="1" ht="20.399999999999999">
      <c r="A75" s="364" t="s">
        <v>9</v>
      </c>
      <c r="B75" s="358" t="s">
        <v>3065</v>
      </c>
      <c r="C75" s="362" t="s">
        <v>1225</v>
      </c>
      <c r="D75" s="357">
        <v>3</v>
      </c>
      <c r="E75" s="104">
        <v>125</v>
      </c>
      <c r="F75" s="56">
        <f t="shared" si="1"/>
        <v>375</v>
      </c>
    </row>
    <row r="76" spans="1:6" s="5" customFormat="1" ht="20.399999999999999">
      <c r="A76" s="364" t="s">
        <v>9</v>
      </c>
      <c r="B76" s="358" t="s">
        <v>1203</v>
      </c>
      <c r="C76" s="362" t="s">
        <v>1227</v>
      </c>
      <c r="D76" s="357">
        <v>3</v>
      </c>
      <c r="E76" s="104">
        <v>125</v>
      </c>
      <c r="F76" s="56">
        <f t="shared" si="1"/>
        <v>375</v>
      </c>
    </row>
    <row r="77" spans="1:6" s="5" customFormat="1" ht="20.399999999999999">
      <c r="A77" s="364" t="s">
        <v>9</v>
      </c>
      <c r="B77" s="358" t="s">
        <v>1205</v>
      </c>
      <c r="C77" s="362" t="s">
        <v>1229</v>
      </c>
      <c r="D77" s="357">
        <v>3</v>
      </c>
      <c r="E77" s="104">
        <v>125</v>
      </c>
      <c r="F77" s="56">
        <f t="shared" si="1"/>
        <v>375</v>
      </c>
    </row>
    <row r="78" spans="1:6" s="5" customFormat="1" ht="20.399999999999999">
      <c r="A78" s="364" t="s">
        <v>9</v>
      </c>
      <c r="B78" s="358" t="s">
        <v>1207</v>
      </c>
      <c r="C78" s="362" t="s">
        <v>1231</v>
      </c>
      <c r="D78" s="357">
        <v>3</v>
      </c>
      <c r="E78" s="104">
        <v>125</v>
      </c>
      <c r="F78" s="56">
        <f t="shared" si="1"/>
        <v>375</v>
      </c>
    </row>
    <row r="79" spans="1:6" s="5" customFormat="1" ht="20.399999999999999">
      <c r="A79" s="364" t="s">
        <v>9</v>
      </c>
      <c r="B79" s="358" t="s">
        <v>1209</v>
      </c>
      <c r="C79" s="362" t="s">
        <v>1233</v>
      </c>
      <c r="D79" s="357">
        <v>3</v>
      </c>
      <c r="E79" s="104">
        <v>125</v>
      </c>
      <c r="F79" s="56">
        <f t="shared" si="1"/>
        <v>375</v>
      </c>
    </row>
    <row r="80" spans="1:6" s="5" customFormat="1" ht="20.399999999999999">
      <c r="A80" s="364" t="s">
        <v>9</v>
      </c>
      <c r="B80" s="358" t="s">
        <v>1211</v>
      </c>
      <c r="C80" s="362" t="s">
        <v>1235</v>
      </c>
      <c r="D80" s="357">
        <v>3</v>
      </c>
      <c r="E80" s="104">
        <v>125</v>
      </c>
      <c r="F80" s="56">
        <f t="shared" si="1"/>
        <v>375</v>
      </c>
    </row>
    <row r="81" spans="1:6" s="5" customFormat="1" ht="20.399999999999999">
      <c r="A81" s="364" t="s">
        <v>9</v>
      </c>
      <c r="B81" s="358" t="s">
        <v>1213</v>
      </c>
      <c r="C81" s="362" t="s">
        <v>1237</v>
      </c>
      <c r="D81" s="357">
        <v>3</v>
      </c>
      <c r="E81" s="104">
        <v>125</v>
      </c>
      <c r="F81" s="56">
        <f t="shared" si="1"/>
        <v>375</v>
      </c>
    </row>
    <row r="82" spans="1:6" s="5" customFormat="1" ht="30.6">
      <c r="A82" s="364" t="s">
        <v>9</v>
      </c>
      <c r="B82" s="358" t="s">
        <v>3066</v>
      </c>
      <c r="C82" s="362" t="s">
        <v>1239</v>
      </c>
      <c r="D82" s="357">
        <v>3</v>
      </c>
      <c r="E82" s="104">
        <v>125</v>
      </c>
      <c r="F82" s="56">
        <f t="shared" si="1"/>
        <v>375</v>
      </c>
    </row>
    <row r="83" spans="1:6" s="5" customFormat="1" ht="30.6">
      <c r="A83" s="364" t="s">
        <v>9</v>
      </c>
      <c r="B83" s="358" t="s">
        <v>3067</v>
      </c>
      <c r="C83" s="362" t="s">
        <v>1241</v>
      </c>
      <c r="D83" s="357">
        <v>3</v>
      </c>
      <c r="E83" s="104">
        <v>125</v>
      </c>
      <c r="F83" s="56">
        <f t="shared" si="1"/>
        <v>375</v>
      </c>
    </row>
    <row r="84" spans="1:6" s="5" customFormat="1" ht="30.6">
      <c r="A84" s="364" t="s">
        <v>9</v>
      </c>
      <c r="B84" s="358" t="s">
        <v>3068</v>
      </c>
      <c r="C84" s="362" t="s">
        <v>1243</v>
      </c>
      <c r="D84" s="357">
        <v>3</v>
      </c>
      <c r="E84" s="104">
        <v>125</v>
      </c>
      <c r="F84" s="56">
        <f t="shared" si="1"/>
        <v>375</v>
      </c>
    </row>
    <row r="85" spans="1:6" s="5" customFormat="1" ht="30.6">
      <c r="A85" s="364" t="s">
        <v>9</v>
      </c>
      <c r="B85" s="358" t="s">
        <v>1217</v>
      </c>
      <c r="C85" s="362" t="s">
        <v>1245</v>
      </c>
      <c r="D85" s="357">
        <v>3</v>
      </c>
      <c r="E85" s="104">
        <v>125</v>
      </c>
      <c r="F85" s="56">
        <f t="shared" si="1"/>
        <v>375</v>
      </c>
    </row>
    <row r="86" spans="1:6" s="5" customFormat="1" ht="30.6">
      <c r="A86" s="364" t="s">
        <v>9</v>
      </c>
      <c r="B86" s="358" t="s">
        <v>3069</v>
      </c>
      <c r="C86" s="362" t="s">
        <v>1247</v>
      </c>
      <c r="D86" s="357">
        <v>3</v>
      </c>
      <c r="E86" s="104">
        <v>125</v>
      </c>
      <c r="F86" s="56">
        <f t="shared" si="1"/>
        <v>375</v>
      </c>
    </row>
    <row r="87" spans="1:6" s="5" customFormat="1" ht="30.6">
      <c r="A87" s="364" t="s">
        <v>9</v>
      </c>
      <c r="B87" s="358" t="s">
        <v>1221</v>
      </c>
      <c r="C87" s="362" t="s">
        <v>1249</v>
      </c>
      <c r="D87" s="357">
        <v>3</v>
      </c>
      <c r="E87" s="104">
        <v>125</v>
      </c>
      <c r="F87" s="56">
        <f t="shared" si="1"/>
        <v>375</v>
      </c>
    </row>
    <row r="88" spans="1:6" s="5" customFormat="1" ht="30.6">
      <c r="A88" s="364" t="s">
        <v>9</v>
      </c>
      <c r="B88" s="358" t="s">
        <v>3068</v>
      </c>
      <c r="C88" s="362" t="s">
        <v>1251</v>
      </c>
      <c r="D88" s="357">
        <v>3</v>
      </c>
      <c r="E88" s="104">
        <v>125</v>
      </c>
      <c r="F88" s="56">
        <f t="shared" si="1"/>
        <v>375</v>
      </c>
    </row>
    <row r="89" spans="1:6" s="5" customFormat="1" ht="30.6">
      <c r="A89" s="364" t="s">
        <v>9</v>
      </c>
      <c r="B89" s="358" t="s">
        <v>1223</v>
      </c>
      <c r="C89" s="362" t="s">
        <v>1253</v>
      </c>
      <c r="D89" s="357">
        <v>3</v>
      </c>
      <c r="E89" s="104">
        <v>125</v>
      </c>
      <c r="F89" s="56">
        <f t="shared" si="1"/>
        <v>375</v>
      </c>
    </row>
    <row r="90" spans="1:6" s="5" customFormat="1" ht="20.399999999999999">
      <c r="A90" s="364" t="s">
        <v>9</v>
      </c>
      <c r="B90" s="358" t="s">
        <v>1226</v>
      </c>
      <c r="C90" s="362" t="s">
        <v>1255</v>
      </c>
      <c r="D90" s="357">
        <v>3</v>
      </c>
      <c r="E90" s="104">
        <v>125</v>
      </c>
      <c r="F90" s="56">
        <f t="shared" si="1"/>
        <v>375</v>
      </c>
    </row>
    <row r="91" spans="1:6" s="5" customFormat="1" ht="20.399999999999999">
      <c r="A91" s="364" t="s">
        <v>9</v>
      </c>
      <c r="B91" s="358" t="s">
        <v>1228</v>
      </c>
      <c r="C91" s="362" t="s">
        <v>1257</v>
      </c>
      <c r="D91" s="357">
        <v>3</v>
      </c>
      <c r="E91" s="104">
        <v>125</v>
      </c>
      <c r="F91" s="56">
        <f t="shared" si="1"/>
        <v>375</v>
      </c>
    </row>
    <row r="92" spans="1:6" s="5" customFormat="1" ht="20.399999999999999">
      <c r="A92" s="364" t="s">
        <v>9</v>
      </c>
      <c r="B92" s="358" t="s">
        <v>1230</v>
      </c>
      <c r="C92" s="362" t="s">
        <v>1259</v>
      </c>
      <c r="D92" s="357">
        <v>3</v>
      </c>
      <c r="E92" s="104">
        <v>125</v>
      </c>
      <c r="F92" s="56">
        <f t="shared" si="1"/>
        <v>375</v>
      </c>
    </row>
    <row r="93" spans="1:6" s="5" customFormat="1" ht="20.399999999999999">
      <c r="A93" s="364" t="s">
        <v>9</v>
      </c>
      <c r="B93" s="358" t="s">
        <v>1232</v>
      </c>
      <c r="C93" s="362" t="s">
        <v>1261</v>
      </c>
      <c r="D93" s="357">
        <v>3</v>
      </c>
      <c r="E93" s="104">
        <v>125</v>
      </c>
      <c r="F93" s="56">
        <f t="shared" si="1"/>
        <v>375</v>
      </c>
    </row>
    <row r="94" spans="1:6" s="5" customFormat="1" ht="20.399999999999999">
      <c r="A94" s="364" t="s">
        <v>9</v>
      </c>
      <c r="B94" s="358" t="s">
        <v>1234</v>
      </c>
      <c r="C94" s="362" t="s">
        <v>1263</v>
      </c>
      <c r="D94" s="357">
        <v>3</v>
      </c>
      <c r="E94" s="104">
        <v>125</v>
      </c>
      <c r="F94" s="56">
        <f t="shared" si="1"/>
        <v>375</v>
      </c>
    </row>
    <row r="95" spans="1:6" s="5" customFormat="1" ht="20.399999999999999">
      <c r="A95" s="364" t="s">
        <v>9</v>
      </c>
      <c r="B95" s="358" t="s">
        <v>1236</v>
      </c>
      <c r="C95" s="362" t="s">
        <v>1265</v>
      </c>
      <c r="D95" s="357">
        <v>3</v>
      </c>
      <c r="E95" s="104">
        <v>125</v>
      </c>
      <c r="F95" s="56">
        <f t="shared" si="1"/>
        <v>375</v>
      </c>
    </row>
    <row r="96" spans="1:6" s="5" customFormat="1" ht="20.399999999999999">
      <c r="A96" s="364" t="s">
        <v>9</v>
      </c>
      <c r="B96" s="358" t="s">
        <v>1238</v>
      </c>
      <c r="C96" s="362" t="s">
        <v>1267</v>
      </c>
      <c r="D96" s="357">
        <v>3</v>
      </c>
      <c r="E96" s="104">
        <v>125</v>
      </c>
      <c r="F96" s="56">
        <f t="shared" si="1"/>
        <v>375</v>
      </c>
    </row>
    <row r="97" spans="1:6" s="5" customFormat="1" ht="20.399999999999999">
      <c r="A97" s="364" t="s">
        <v>9</v>
      </c>
      <c r="B97" s="358" t="s">
        <v>1240</v>
      </c>
      <c r="C97" s="362" t="s">
        <v>1269</v>
      </c>
      <c r="D97" s="357">
        <v>3</v>
      </c>
      <c r="E97" s="104">
        <v>125</v>
      </c>
      <c r="F97" s="56">
        <f t="shared" si="1"/>
        <v>375</v>
      </c>
    </row>
    <row r="98" spans="1:6" s="5" customFormat="1" ht="20.399999999999999">
      <c r="A98" s="364" t="s">
        <v>9</v>
      </c>
      <c r="B98" s="358" t="s">
        <v>1242</v>
      </c>
      <c r="C98" s="362" t="s">
        <v>1271</v>
      </c>
      <c r="D98" s="357">
        <v>3</v>
      </c>
      <c r="E98" s="104">
        <v>125</v>
      </c>
      <c r="F98" s="56">
        <f t="shared" si="1"/>
        <v>375</v>
      </c>
    </row>
    <row r="99" spans="1:6" s="5" customFormat="1" ht="20.399999999999999">
      <c r="A99" s="364" t="s">
        <v>9</v>
      </c>
      <c r="B99" s="358" t="s">
        <v>1244</v>
      </c>
      <c r="C99" s="362" t="s">
        <v>1273</v>
      </c>
      <c r="D99" s="357">
        <v>3</v>
      </c>
      <c r="E99" s="104">
        <v>125</v>
      </c>
      <c r="F99" s="56">
        <f t="shared" si="1"/>
        <v>375</v>
      </c>
    </row>
    <row r="100" spans="1:6" s="5" customFormat="1" ht="20.399999999999999">
      <c r="A100" s="364" t="s">
        <v>9</v>
      </c>
      <c r="B100" s="358" t="s">
        <v>1246</v>
      </c>
      <c r="C100" s="362" t="s">
        <v>1275</v>
      </c>
      <c r="D100" s="357">
        <v>3</v>
      </c>
      <c r="E100" s="104">
        <v>125</v>
      </c>
      <c r="F100" s="56">
        <f t="shared" si="1"/>
        <v>375</v>
      </c>
    </row>
    <row r="101" spans="1:6" s="5" customFormat="1" ht="20.399999999999999">
      <c r="A101" s="364" t="s">
        <v>9</v>
      </c>
      <c r="B101" s="358" t="s">
        <v>1248</v>
      </c>
      <c r="C101" s="362" t="s">
        <v>1277</v>
      </c>
      <c r="D101" s="357">
        <v>3</v>
      </c>
      <c r="E101" s="104">
        <v>125</v>
      </c>
      <c r="F101" s="56">
        <f t="shared" si="1"/>
        <v>375</v>
      </c>
    </row>
    <row r="102" spans="1:6" s="5" customFormat="1" ht="20.399999999999999">
      <c r="A102" s="364" t="s">
        <v>9</v>
      </c>
      <c r="B102" s="358" t="s">
        <v>1250</v>
      </c>
      <c r="C102" s="362" t="s">
        <v>1279</v>
      </c>
      <c r="D102" s="357">
        <v>3</v>
      </c>
      <c r="E102" s="104">
        <v>125</v>
      </c>
      <c r="F102" s="56">
        <f t="shared" si="1"/>
        <v>375</v>
      </c>
    </row>
    <row r="103" spans="1:6" s="5" customFormat="1" ht="20.399999999999999">
      <c r="A103" s="364" t="s">
        <v>9</v>
      </c>
      <c r="B103" s="358" t="s">
        <v>1252</v>
      </c>
      <c r="C103" s="362" t="s">
        <v>1281</v>
      </c>
      <c r="D103" s="357">
        <v>3</v>
      </c>
      <c r="E103" s="104">
        <v>125</v>
      </c>
      <c r="F103" s="56">
        <f t="shared" si="1"/>
        <v>375</v>
      </c>
    </row>
    <row r="104" spans="1:6" s="5" customFormat="1" ht="20.399999999999999">
      <c r="A104" s="364" t="s">
        <v>9</v>
      </c>
      <c r="B104" s="358" t="s">
        <v>1254</v>
      </c>
      <c r="C104" s="362" t="s">
        <v>1283</v>
      </c>
      <c r="D104" s="357">
        <v>3</v>
      </c>
      <c r="E104" s="104">
        <v>125</v>
      </c>
      <c r="F104" s="56">
        <f t="shared" si="1"/>
        <v>375</v>
      </c>
    </row>
    <row r="105" spans="1:6" s="5" customFormat="1" ht="20.399999999999999">
      <c r="A105" s="364" t="s">
        <v>9</v>
      </c>
      <c r="B105" s="358" t="s">
        <v>1256</v>
      </c>
      <c r="C105" s="362" t="s">
        <v>1285</v>
      </c>
      <c r="D105" s="357">
        <v>3</v>
      </c>
      <c r="E105" s="104">
        <v>125</v>
      </c>
      <c r="F105" s="56">
        <f t="shared" si="1"/>
        <v>375</v>
      </c>
    </row>
    <row r="106" spans="1:6" s="5" customFormat="1" ht="20.399999999999999">
      <c r="A106" s="364" t="s">
        <v>9</v>
      </c>
      <c r="B106" s="358" t="s">
        <v>1258</v>
      </c>
      <c r="C106" s="362" t="s">
        <v>1287</v>
      </c>
      <c r="D106" s="357">
        <v>3</v>
      </c>
      <c r="E106" s="104">
        <v>125</v>
      </c>
      <c r="F106" s="56">
        <f t="shared" si="1"/>
        <v>375</v>
      </c>
    </row>
    <row r="107" spans="1:6" s="5" customFormat="1" ht="20.399999999999999">
      <c r="A107" s="364" t="s">
        <v>9</v>
      </c>
      <c r="B107" s="358" t="s">
        <v>1260</v>
      </c>
      <c r="C107" s="362" t="s">
        <v>1289</v>
      </c>
      <c r="D107" s="357">
        <v>3</v>
      </c>
      <c r="E107" s="104">
        <v>125</v>
      </c>
      <c r="F107" s="56">
        <f t="shared" si="1"/>
        <v>375</v>
      </c>
    </row>
    <row r="108" spans="1:6" s="5" customFormat="1" ht="20.399999999999999">
      <c r="A108" s="364" t="s">
        <v>9</v>
      </c>
      <c r="B108" s="358" t="s">
        <v>1262</v>
      </c>
      <c r="C108" s="362" t="s">
        <v>1291</v>
      </c>
      <c r="D108" s="357">
        <v>3</v>
      </c>
      <c r="E108" s="104">
        <v>125</v>
      </c>
      <c r="F108" s="56">
        <f t="shared" si="1"/>
        <v>375</v>
      </c>
    </row>
    <row r="109" spans="1:6" s="5" customFormat="1" ht="20.399999999999999">
      <c r="A109" s="364" t="s">
        <v>9</v>
      </c>
      <c r="B109" s="358" t="s">
        <v>1264</v>
      </c>
      <c r="C109" s="362" t="s">
        <v>1293</v>
      </c>
      <c r="D109" s="357">
        <v>3</v>
      </c>
      <c r="E109" s="104">
        <v>185</v>
      </c>
      <c r="F109" s="56">
        <f t="shared" si="1"/>
        <v>555</v>
      </c>
    </row>
    <row r="110" spans="1:6" s="5" customFormat="1" ht="20.399999999999999">
      <c r="A110" s="364" t="s">
        <v>9</v>
      </c>
      <c r="B110" s="358" t="s">
        <v>1266</v>
      </c>
      <c r="C110" s="362" t="s">
        <v>1295</v>
      </c>
      <c r="D110" s="357">
        <v>3</v>
      </c>
      <c r="E110" s="104">
        <v>185</v>
      </c>
      <c r="F110" s="56">
        <f t="shared" si="1"/>
        <v>555</v>
      </c>
    </row>
    <row r="111" spans="1:6" s="5" customFormat="1" ht="20.399999999999999">
      <c r="A111" s="364" t="s">
        <v>9</v>
      </c>
      <c r="B111" s="358" t="s">
        <v>1268</v>
      </c>
      <c r="C111" s="362" t="s">
        <v>1296</v>
      </c>
      <c r="D111" s="357">
        <v>3</v>
      </c>
      <c r="E111" s="104">
        <v>185</v>
      </c>
      <c r="F111" s="56">
        <f t="shared" si="1"/>
        <v>555</v>
      </c>
    </row>
    <row r="112" spans="1:6" s="5" customFormat="1" ht="20.399999999999999">
      <c r="A112" s="364" t="s">
        <v>9</v>
      </c>
      <c r="B112" s="358" t="s">
        <v>1270</v>
      </c>
      <c r="C112" s="362" t="s">
        <v>1297</v>
      </c>
      <c r="D112" s="357">
        <v>3</v>
      </c>
      <c r="E112" s="104">
        <v>185</v>
      </c>
      <c r="F112" s="56">
        <f t="shared" si="1"/>
        <v>555</v>
      </c>
    </row>
    <row r="113" spans="1:6" s="5" customFormat="1" ht="20.399999999999999">
      <c r="A113" s="364" t="s">
        <v>9</v>
      </c>
      <c r="B113" s="358" t="s">
        <v>1272</v>
      </c>
      <c r="C113" s="362" t="s">
        <v>1298</v>
      </c>
      <c r="D113" s="357">
        <v>3</v>
      </c>
      <c r="E113" s="104">
        <v>185</v>
      </c>
      <c r="F113" s="56">
        <f t="shared" si="1"/>
        <v>555</v>
      </c>
    </row>
    <row r="114" spans="1:6" s="111" customFormat="1" ht="20.399999999999999">
      <c r="A114" s="364" t="s">
        <v>9</v>
      </c>
      <c r="B114" s="358" t="s">
        <v>1274</v>
      </c>
      <c r="C114" s="362" t="s">
        <v>1299</v>
      </c>
      <c r="D114" s="357">
        <v>3</v>
      </c>
      <c r="E114" s="104">
        <v>185</v>
      </c>
      <c r="F114" s="56">
        <f t="shared" si="1"/>
        <v>555</v>
      </c>
    </row>
    <row r="115" spans="1:6" s="5" customFormat="1" ht="20.399999999999999">
      <c r="A115" s="364" t="s">
        <v>9</v>
      </c>
      <c r="B115" s="358" t="s">
        <v>1276</v>
      </c>
      <c r="C115" s="362" t="s">
        <v>1301</v>
      </c>
      <c r="D115" s="357">
        <v>3</v>
      </c>
      <c r="E115" s="104">
        <v>185</v>
      </c>
      <c r="F115" s="56">
        <f t="shared" si="1"/>
        <v>555</v>
      </c>
    </row>
    <row r="116" spans="1:6" s="5" customFormat="1" ht="20.399999999999999">
      <c r="A116" s="364" t="s">
        <v>9</v>
      </c>
      <c r="B116" s="358" t="s">
        <v>1278</v>
      </c>
      <c r="C116" s="362" t="s">
        <v>1303</v>
      </c>
      <c r="D116" s="357">
        <v>3</v>
      </c>
      <c r="E116" s="104">
        <v>185</v>
      </c>
      <c r="F116" s="56">
        <f t="shared" si="1"/>
        <v>555</v>
      </c>
    </row>
    <row r="117" spans="1:6" s="5" customFormat="1" ht="20.399999999999999">
      <c r="A117" s="364" t="s">
        <v>9</v>
      </c>
      <c r="B117" s="358" t="s">
        <v>1280</v>
      </c>
      <c r="C117" s="362" t="s">
        <v>1305</v>
      </c>
      <c r="D117" s="357">
        <v>3</v>
      </c>
      <c r="E117" s="104">
        <v>185</v>
      </c>
      <c r="F117" s="56">
        <f t="shared" si="1"/>
        <v>555</v>
      </c>
    </row>
    <row r="118" spans="1:6" s="5" customFormat="1" ht="12" customHeight="1">
      <c r="A118" s="364" t="s">
        <v>9</v>
      </c>
      <c r="B118" s="358" t="s">
        <v>1282</v>
      </c>
      <c r="C118" s="362" t="s">
        <v>3070</v>
      </c>
      <c r="D118" s="357">
        <v>3</v>
      </c>
      <c r="E118" s="104">
        <v>185</v>
      </c>
      <c r="F118" s="56">
        <f t="shared" si="1"/>
        <v>555</v>
      </c>
    </row>
    <row r="119" spans="1:6" ht="20.399999999999999">
      <c r="A119" s="364" t="s">
        <v>9</v>
      </c>
      <c r="B119" s="358" t="s">
        <v>1284</v>
      </c>
      <c r="C119" s="362" t="s">
        <v>3071</v>
      </c>
      <c r="D119" s="357">
        <v>3</v>
      </c>
      <c r="E119" s="104">
        <v>185</v>
      </c>
      <c r="F119" s="56">
        <f t="shared" si="1"/>
        <v>555</v>
      </c>
    </row>
    <row r="120" spans="1:6" ht="20.399999999999999">
      <c r="A120" s="364" t="s">
        <v>9</v>
      </c>
      <c r="B120" s="358" t="s">
        <v>1286</v>
      </c>
      <c r="C120" s="362" t="s">
        <v>3072</v>
      </c>
      <c r="D120" s="357">
        <v>3</v>
      </c>
      <c r="E120" s="104">
        <v>185</v>
      </c>
      <c r="F120" s="56">
        <f t="shared" si="1"/>
        <v>555</v>
      </c>
    </row>
    <row r="121" spans="1:6" s="2" customFormat="1" ht="20.399999999999999">
      <c r="A121" s="364" t="s">
        <v>9</v>
      </c>
      <c r="B121" s="358" t="s">
        <v>1288</v>
      </c>
      <c r="C121" s="362" t="s">
        <v>3073</v>
      </c>
      <c r="D121" s="357">
        <v>3</v>
      </c>
      <c r="E121" s="104">
        <v>185</v>
      </c>
      <c r="F121" s="56">
        <f t="shared" si="1"/>
        <v>555</v>
      </c>
    </row>
    <row r="122" spans="1:6" s="2" customFormat="1" ht="20.399999999999999">
      <c r="A122" s="364" t="s">
        <v>9</v>
      </c>
      <c r="B122" s="358" t="s">
        <v>1290</v>
      </c>
      <c r="C122" s="362" t="s">
        <v>3074</v>
      </c>
      <c r="D122" s="357">
        <v>3</v>
      </c>
      <c r="E122" s="104">
        <v>185</v>
      </c>
      <c r="F122" s="56">
        <f t="shared" si="1"/>
        <v>555</v>
      </c>
    </row>
    <row r="123" spans="1:6" ht="20.399999999999999">
      <c r="A123" s="364" t="s">
        <v>9</v>
      </c>
      <c r="B123" s="358" t="s">
        <v>1292</v>
      </c>
      <c r="C123" s="362" t="s">
        <v>3075</v>
      </c>
      <c r="D123" s="357">
        <v>5</v>
      </c>
      <c r="E123" s="104">
        <v>400</v>
      </c>
      <c r="F123" s="56">
        <f t="shared" si="1"/>
        <v>2000</v>
      </c>
    </row>
    <row r="124" spans="1:6" s="112" customFormat="1" ht="20.399999999999999">
      <c r="A124" s="364" t="s">
        <v>9</v>
      </c>
      <c r="B124" s="358" t="s">
        <v>1294</v>
      </c>
      <c r="C124" s="362" t="s">
        <v>3076</v>
      </c>
      <c r="D124" s="357">
        <v>5</v>
      </c>
      <c r="E124" s="104">
        <v>250</v>
      </c>
      <c r="F124" s="56">
        <f t="shared" si="1"/>
        <v>1250</v>
      </c>
    </row>
    <row r="125" spans="1:6" s="5" customFormat="1" ht="20.399999999999999">
      <c r="A125" s="364" t="s">
        <v>9</v>
      </c>
      <c r="B125" s="358" t="s">
        <v>3077</v>
      </c>
      <c r="C125" s="362" t="s">
        <v>3078</v>
      </c>
      <c r="D125" s="357">
        <v>10</v>
      </c>
      <c r="E125" s="104">
        <v>212.80785000000003</v>
      </c>
      <c r="F125" s="56">
        <f t="shared" si="1"/>
        <v>2128.08</v>
      </c>
    </row>
    <row r="126" spans="1:6" s="5" customFormat="1" ht="20.399999999999999">
      <c r="A126" s="364" t="s">
        <v>9</v>
      </c>
      <c r="B126" s="358" t="s">
        <v>3079</v>
      </c>
      <c r="C126" s="362" t="s">
        <v>3080</v>
      </c>
      <c r="D126" s="357">
        <v>10</v>
      </c>
      <c r="E126" s="104">
        <v>212.80785000000003</v>
      </c>
      <c r="F126" s="56">
        <f t="shared" si="1"/>
        <v>2128.08</v>
      </c>
    </row>
    <row r="127" spans="1:6" s="5" customFormat="1" ht="20.399999999999999">
      <c r="A127" s="364" t="s">
        <v>9</v>
      </c>
      <c r="B127" s="358" t="s">
        <v>3081</v>
      </c>
      <c r="C127" s="362" t="s">
        <v>3082</v>
      </c>
      <c r="D127" s="357">
        <v>10</v>
      </c>
      <c r="E127" s="104">
        <v>212.80785000000003</v>
      </c>
      <c r="F127" s="56">
        <f t="shared" si="1"/>
        <v>2128.08</v>
      </c>
    </row>
    <row r="128" spans="1:6" s="5" customFormat="1" ht="20.399999999999999">
      <c r="A128" s="364" t="s">
        <v>9</v>
      </c>
      <c r="B128" s="358" t="s">
        <v>3083</v>
      </c>
      <c r="C128" s="362" t="s">
        <v>3084</v>
      </c>
      <c r="D128" s="357">
        <v>10</v>
      </c>
      <c r="E128" s="104">
        <v>212.80785000000003</v>
      </c>
      <c r="F128" s="56">
        <f t="shared" si="1"/>
        <v>2128.08</v>
      </c>
    </row>
    <row r="129" spans="1:6" s="5" customFormat="1" ht="20.399999999999999">
      <c r="A129" s="364" t="s">
        <v>9</v>
      </c>
      <c r="B129" s="358" t="s">
        <v>3085</v>
      </c>
      <c r="C129" s="362" t="s">
        <v>3086</v>
      </c>
      <c r="D129" s="357">
        <v>10</v>
      </c>
      <c r="E129" s="104">
        <v>212.80785000000003</v>
      </c>
      <c r="F129" s="56">
        <f t="shared" si="1"/>
        <v>2128.08</v>
      </c>
    </row>
    <row r="130" spans="1:6" s="5" customFormat="1" ht="20.399999999999999">
      <c r="A130" s="364" t="s">
        <v>9</v>
      </c>
      <c r="B130" s="358" t="s">
        <v>3087</v>
      </c>
      <c r="C130" s="362" t="s">
        <v>3088</v>
      </c>
      <c r="D130" s="357">
        <v>10</v>
      </c>
      <c r="E130" s="104">
        <v>212.80785000000003</v>
      </c>
      <c r="F130" s="56">
        <f t="shared" si="1"/>
        <v>2128.08</v>
      </c>
    </row>
    <row r="131" spans="1:6" s="5" customFormat="1" ht="20.399999999999999">
      <c r="A131" s="364" t="s">
        <v>9</v>
      </c>
      <c r="B131" s="358" t="s">
        <v>3089</v>
      </c>
      <c r="C131" s="362" t="s">
        <v>3090</v>
      </c>
      <c r="D131" s="357">
        <v>10</v>
      </c>
      <c r="E131" s="104">
        <v>212.80785000000003</v>
      </c>
      <c r="F131" s="56">
        <f t="shared" si="1"/>
        <v>2128.08</v>
      </c>
    </row>
    <row r="132" spans="1:6" s="5" customFormat="1" ht="20.399999999999999">
      <c r="A132" s="364" t="s">
        <v>9</v>
      </c>
      <c r="B132" s="358" t="s">
        <v>3091</v>
      </c>
      <c r="C132" s="362" t="s">
        <v>3092</v>
      </c>
      <c r="D132" s="357">
        <v>10</v>
      </c>
      <c r="E132" s="104">
        <v>212.80785000000003</v>
      </c>
      <c r="F132" s="56">
        <f t="shared" si="1"/>
        <v>2128.08</v>
      </c>
    </row>
    <row r="133" spans="1:6" s="5" customFormat="1" ht="20.399999999999999">
      <c r="A133" s="364" t="s">
        <v>9</v>
      </c>
      <c r="B133" s="358" t="s">
        <v>3093</v>
      </c>
      <c r="C133" s="362" t="s">
        <v>3094</v>
      </c>
      <c r="D133" s="357">
        <v>10</v>
      </c>
      <c r="E133" s="104">
        <v>212.80785000000003</v>
      </c>
      <c r="F133" s="56">
        <f t="shared" ref="F133:F138" si="2">ROUND(E133*D133,2)</f>
        <v>2128.08</v>
      </c>
    </row>
    <row r="134" spans="1:6" s="5" customFormat="1" ht="20.399999999999999">
      <c r="A134" s="364" t="s">
        <v>9</v>
      </c>
      <c r="B134" s="367" t="s">
        <v>3095</v>
      </c>
      <c r="C134" s="362" t="s">
        <v>3096</v>
      </c>
      <c r="D134" s="357">
        <v>10</v>
      </c>
      <c r="E134" s="104">
        <v>109.22</v>
      </c>
      <c r="F134" s="56">
        <f t="shared" si="2"/>
        <v>1092.2</v>
      </c>
    </row>
    <row r="135" spans="1:6" s="5" customFormat="1" ht="20.399999999999999">
      <c r="A135" s="364" t="s">
        <v>9</v>
      </c>
      <c r="B135" s="367" t="s">
        <v>3802</v>
      </c>
      <c r="C135" s="362" t="s">
        <v>3097</v>
      </c>
      <c r="D135" s="357">
        <v>5</v>
      </c>
      <c r="E135" s="104">
        <v>335.62709999999998</v>
      </c>
      <c r="F135" s="56">
        <f t="shared" si="2"/>
        <v>1678.14</v>
      </c>
    </row>
    <row r="136" spans="1:6" s="5" customFormat="1" ht="20.399999999999999">
      <c r="A136" s="364" t="s">
        <v>9</v>
      </c>
      <c r="B136" s="358" t="s">
        <v>1300</v>
      </c>
      <c r="C136" s="362" t="s">
        <v>3098</v>
      </c>
      <c r="D136" s="357">
        <v>5</v>
      </c>
      <c r="E136" s="104">
        <v>400</v>
      </c>
      <c r="F136" s="56">
        <f t="shared" si="2"/>
        <v>2000</v>
      </c>
    </row>
    <row r="137" spans="1:6" s="5" customFormat="1" ht="20.399999999999999">
      <c r="A137" s="364" t="s">
        <v>9</v>
      </c>
      <c r="B137" s="368" t="s">
        <v>1302</v>
      </c>
      <c r="C137" s="362" t="s">
        <v>3099</v>
      </c>
      <c r="D137" s="357">
        <v>5</v>
      </c>
      <c r="E137" s="104">
        <v>400</v>
      </c>
      <c r="F137" s="56">
        <f t="shared" si="2"/>
        <v>2000</v>
      </c>
    </row>
    <row r="138" spans="1:6" s="5" customFormat="1" ht="21" thickBot="1">
      <c r="A138" s="364" t="s">
        <v>9</v>
      </c>
      <c r="B138" s="369" t="s">
        <v>1304</v>
      </c>
      <c r="C138" s="362" t="s">
        <v>3100</v>
      </c>
      <c r="D138" s="370">
        <v>5</v>
      </c>
      <c r="E138" s="104">
        <v>400</v>
      </c>
      <c r="F138" s="56">
        <f t="shared" si="2"/>
        <v>2000</v>
      </c>
    </row>
    <row r="139" spans="1:6" s="5" customFormat="1" ht="10.8" thickBot="1">
      <c r="A139" s="471" t="s">
        <v>91</v>
      </c>
      <c r="B139" s="472"/>
      <c r="C139" s="472"/>
      <c r="D139" s="472"/>
      <c r="E139" s="473"/>
      <c r="F139" s="276">
        <f>SUM(F4:F138)</f>
        <v>300646.8400000002</v>
      </c>
    </row>
    <row r="140" spans="1:6" s="5" customFormat="1">
      <c r="A140" s="277"/>
      <c r="B140" s="278"/>
      <c r="C140" s="341"/>
      <c r="D140" s="279"/>
      <c r="E140" s="279"/>
      <c r="F140" s="280"/>
    </row>
    <row r="141" spans="1:6" s="5" customFormat="1">
      <c r="A141" s="277"/>
      <c r="B141" s="277"/>
      <c r="C141" s="341"/>
      <c r="D141" s="277"/>
      <c r="E141" s="8"/>
      <c r="F141" s="12"/>
    </row>
    <row r="142" spans="1:6" s="5" customFormat="1" ht="11.4">
      <c r="A142" s="283"/>
      <c r="B142" s="283"/>
      <c r="C142" s="283"/>
      <c r="D142" s="283"/>
      <c r="E142" s="283"/>
      <c r="F142" s="283"/>
    </row>
    <row r="143" spans="1:6" s="5" customFormat="1" ht="12" customHeight="1">
      <c r="A143" s="301"/>
      <c r="B143" s="302"/>
      <c r="C143" s="302"/>
      <c r="D143" s="302"/>
      <c r="E143" s="10"/>
      <c r="F143" s="11"/>
    </row>
    <row r="144" spans="1:6" ht="12" thickBot="1">
      <c r="A144" s="348" t="s">
        <v>1306</v>
      </c>
      <c r="B144" s="348"/>
      <c r="C144" s="349"/>
      <c r="D144" s="348"/>
      <c r="E144" s="348"/>
      <c r="F144" s="348"/>
    </row>
    <row r="145" spans="1:6" ht="21" thickBot="1">
      <c r="A145" s="260" t="s">
        <v>1014</v>
      </c>
      <c r="B145" s="261" t="s">
        <v>8</v>
      </c>
      <c r="C145" s="303" t="s">
        <v>0</v>
      </c>
      <c r="D145" s="262" t="s">
        <v>130</v>
      </c>
      <c r="E145" s="16" t="s">
        <v>1</v>
      </c>
      <c r="F145" s="304" t="s">
        <v>2</v>
      </c>
    </row>
    <row r="146" spans="1:6" ht="20.399999999999999">
      <c r="A146" s="360" t="s">
        <v>9</v>
      </c>
      <c r="B146" s="358" t="s">
        <v>1307</v>
      </c>
      <c r="C146" s="357" t="s">
        <v>1308</v>
      </c>
      <c r="D146" s="357">
        <v>5</v>
      </c>
      <c r="E146" s="104">
        <v>125</v>
      </c>
      <c r="F146" s="56">
        <f>ROUND(E146*D146,2)</f>
        <v>625</v>
      </c>
    </row>
    <row r="147" spans="1:6" ht="20.399999999999999">
      <c r="A147" s="314" t="s">
        <v>9</v>
      </c>
      <c r="B147" s="358" t="s">
        <v>1309</v>
      </c>
      <c r="C147" s="357" t="s">
        <v>1310</v>
      </c>
      <c r="D147" s="357">
        <v>5</v>
      </c>
      <c r="E147" s="104">
        <v>125</v>
      </c>
      <c r="F147" s="56">
        <f t="shared" ref="F147:F168" si="3">ROUND(E147*D147,2)</f>
        <v>625</v>
      </c>
    </row>
    <row r="148" spans="1:6" ht="20.399999999999999">
      <c r="A148" s="314" t="s">
        <v>9</v>
      </c>
      <c r="B148" s="358" t="s">
        <v>3101</v>
      </c>
      <c r="C148" s="357" t="s">
        <v>1311</v>
      </c>
      <c r="D148" s="357">
        <v>3</v>
      </c>
      <c r="E148" s="104">
        <v>125</v>
      </c>
      <c r="F148" s="56">
        <f t="shared" si="3"/>
        <v>375</v>
      </c>
    </row>
    <row r="149" spans="1:6" s="112" customFormat="1" ht="20.399999999999999">
      <c r="A149" s="314" t="s">
        <v>9</v>
      </c>
      <c r="B149" s="358" t="s">
        <v>3102</v>
      </c>
      <c r="C149" s="357" t="s">
        <v>1312</v>
      </c>
      <c r="D149" s="357">
        <v>3</v>
      </c>
      <c r="E149" s="104">
        <v>125</v>
      </c>
      <c r="F149" s="56">
        <f t="shared" si="3"/>
        <v>375</v>
      </c>
    </row>
    <row r="150" spans="1:6" s="5" customFormat="1" ht="20.399999999999999">
      <c r="A150" s="314" t="s">
        <v>9</v>
      </c>
      <c r="B150" s="358" t="s">
        <v>3103</v>
      </c>
      <c r="C150" s="357" t="s">
        <v>1313</v>
      </c>
      <c r="D150" s="357">
        <v>3</v>
      </c>
      <c r="E150" s="104">
        <v>125</v>
      </c>
      <c r="F150" s="56">
        <f t="shared" si="3"/>
        <v>375</v>
      </c>
    </row>
    <row r="151" spans="1:6" s="5" customFormat="1" ht="20.399999999999999">
      <c r="A151" s="314" t="s">
        <v>9</v>
      </c>
      <c r="B151" s="358" t="s">
        <v>3104</v>
      </c>
      <c r="C151" s="357" t="s">
        <v>1314</v>
      </c>
      <c r="D151" s="357">
        <v>3</v>
      </c>
      <c r="E151" s="104">
        <v>125</v>
      </c>
      <c r="F151" s="56">
        <f t="shared" si="3"/>
        <v>375</v>
      </c>
    </row>
    <row r="152" spans="1:6" s="5" customFormat="1" ht="30.6">
      <c r="A152" s="314" t="s">
        <v>9</v>
      </c>
      <c r="B152" s="358" t="s">
        <v>3105</v>
      </c>
      <c r="C152" s="357" t="s">
        <v>1315</v>
      </c>
      <c r="D152" s="357">
        <v>3</v>
      </c>
      <c r="E152" s="104">
        <v>125</v>
      </c>
      <c r="F152" s="56">
        <f t="shared" si="3"/>
        <v>375</v>
      </c>
    </row>
    <row r="153" spans="1:6" s="5" customFormat="1" ht="20.399999999999999">
      <c r="A153" s="314" t="s">
        <v>9</v>
      </c>
      <c r="B153" s="358" t="s">
        <v>3106</v>
      </c>
      <c r="C153" s="357" t="s">
        <v>1316</v>
      </c>
      <c r="D153" s="357">
        <v>3</v>
      </c>
      <c r="E153" s="104">
        <v>125</v>
      </c>
      <c r="F153" s="56">
        <f t="shared" si="3"/>
        <v>375</v>
      </c>
    </row>
    <row r="154" spans="1:6" s="5" customFormat="1" ht="20.399999999999999">
      <c r="A154" s="314" t="s">
        <v>9</v>
      </c>
      <c r="B154" s="358" t="s">
        <v>3107</v>
      </c>
      <c r="C154" s="357" t="s">
        <v>1317</v>
      </c>
      <c r="D154" s="357">
        <v>3</v>
      </c>
      <c r="E154" s="104">
        <v>125</v>
      </c>
      <c r="F154" s="56">
        <f t="shared" si="3"/>
        <v>375</v>
      </c>
    </row>
    <row r="155" spans="1:6" s="5" customFormat="1" ht="30.6">
      <c r="A155" s="314" t="s">
        <v>9</v>
      </c>
      <c r="B155" s="358" t="s">
        <v>1318</v>
      </c>
      <c r="C155" s="357" t="s">
        <v>1319</v>
      </c>
      <c r="D155" s="357">
        <v>3</v>
      </c>
      <c r="E155" s="104">
        <v>125</v>
      </c>
      <c r="F155" s="56">
        <f t="shared" si="3"/>
        <v>375</v>
      </c>
    </row>
    <row r="156" spans="1:6" s="5" customFormat="1" ht="20.399999999999999">
      <c r="A156" s="314" t="s">
        <v>9</v>
      </c>
      <c r="B156" s="358" t="s">
        <v>1320</v>
      </c>
      <c r="C156" s="357" t="s">
        <v>1321</v>
      </c>
      <c r="D156" s="357">
        <v>3</v>
      </c>
      <c r="E156" s="104">
        <v>125</v>
      </c>
      <c r="F156" s="56">
        <f t="shared" si="3"/>
        <v>375</v>
      </c>
    </row>
    <row r="157" spans="1:6" s="5" customFormat="1" ht="20.399999999999999">
      <c r="A157" s="314" t="s">
        <v>9</v>
      </c>
      <c r="B157" s="358" t="s">
        <v>1322</v>
      </c>
      <c r="C157" s="357" t="s">
        <v>1323</v>
      </c>
      <c r="D157" s="357">
        <v>3</v>
      </c>
      <c r="E157" s="104">
        <v>125</v>
      </c>
      <c r="F157" s="56">
        <f t="shared" si="3"/>
        <v>375</v>
      </c>
    </row>
    <row r="158" spans="1:6" s="5" customFormat="1" ht="20.399999999999999">
      <c r="A158" s="314" t="s">
        <v>9</v>
      </c>
      <c r="B158" s="358" t="s">
        <v>1324</v>
      </c>
      <c r="C158" s="357" t="s">
        <v>1325</v>
      </c>
      <c r="D158" s="357">
        <v>3</v>
      </c>
      <c r="E158" s="104">
        <v>125</v>
      </c>
      <c r="F158" s="56">
        <f t="shared" si="3"/>
        <v>375</v>
      </c>
    </row>
    <row r="159" spans="1:6" s="5" customFormat="1" ht="20.399999999999999">
      <c r="A159" s="314" t="s">
        <v>9</v>
      </c>
      <c r="B159" s="358" t="s">
        <v>3108</v>
      </c>
      <c r="C159" s="357" t="s">
        <v>1327</v>
      </c>
      <c r="D159" s="357">
        <v>3</v>
      </c>
      <c r="E159" s="104">
        <v>125</v>
      </c>
      <c r="F159" s="56">
        <f t="shared" si="3"/>
        <v>375</v>
      </c>
    </row>
    <row r="160" spans="1:6" s="5" customFormat="1" ht="20.399999999999999">
      <c r="A160" s="314" t="s">
        <v>9</v>
      </c>
      <c r="B160" s="358" t="s">
        <v>3109</v>
      </c>
      <c r="C160" s="357" t="s">
        <v>1329</v>
      </c>
      <c r="D160" s="357">
        <v>3</v>
      </c>
      <c r="E160" s="104">
        <v>125</v>
      </c>
      <c r="F160" s="56">
        <f t="shared" si="3"/>
        <v>375</v>
      </c>
    </row>
    <row r="161" spans="1:6" s="5" customFormat="1" ht="20.399999999999999">
      <c r="A161" s="314" t="s">
        <v>9</v>
      </c>
      <c r="B161" s="358" t="s">
        <v>3110</v>
      </c>
      <c r="C161" s="357" t="s">
        <v>1331</v>
      </c>
      <c r="D161" s="357">
        <v>3</v>
      </c>
      <c r="E161" s="104">
        <v>125</v>
      </c>
      <c r="F161" s="56">
        <f t="shared" si="3"/>
        <v>375</v>
      </c>
    </row>
    <row r="162" spans="1:6" s="5" customFormat="1" ht="20.399999999999999">
      <c r="A162" s="314" t="s">
        <v>9</v>
      </c>
      <c r="B162" s="358" t="s">
        <v>3111</v>
      </c>
      <c r="C162" s="357" t="s">
        <v>1333</v>
      </c>
      <c r="D162" s="357">
        <v>3</v>
      </c>
      <c r="E162" s="104">
        <v>125</v>
      </c>
      <c r="F162" s="56">
        <f t="shared" si="3"/>
        <v>375</v>
      </c>
    </row>
    <row r="163" spans="1:6" s="5" customFormat="1" ht="20.399999999999999">
      <c r="A163" s="314" t="s">
        <v>9</v>
      </c>
      <c r="B163" s="358" t="s">
        <v>1326</v>
      </c>
      <c r="C163" s="357" t="s">
        <v>1334</v>
      </c>
      <c r="D163" s="357">
        <v>5</v>
      </c>
      <c r="E163" s="104">
        <v>125</v>
      </c>
      <c r="F163" s="56">
        <f t="shared" si="3"/>
        <v>625</v>
      </c>
    </row>
    <row r="164" spans="1:6" s="5" customFormat="1" ht="20.399999999999999">
      <c r="A164" s="314" t="s">
        <v>9</v>
      </c>
      <c r="B164" s="358" t="s">
        <v>1328</v>
      </c>
      <c r="C164" s="357" t="s">
        <v>3112</v>
      </c>
      <c r="D164" s="357">
        <v>5</v>
      </c>
      <c r="E164" s="104">
        <v>125</v>
      </c>
      <c r="F164" s="56">
        <f t="shared" si="3"/>
        <v>625</v>
      </c>
    </row>
    <row r="165" spans="1:6" s="5" customFormat="1" ht="20.399999999999999">
      <c r="A165" s="314" t="s">
        <v>9</v>
      </c>
      <c r="B165" s="358" t="s">
        <v>1330</v>
      </c>
      <c r="C165" s="357" t="s">
        <v>3113</v>
      </c>
      <c r="D165" s="357">
        <v>5</v>
      </c>
      <c r="E165" s="104">
        <v>125</v>
      </c>
      <c r="F165" s="56">
        <f t="shared" si="3"/>
        <v>625</v>
      </c>
    </row>
    <row r="166" spans="1:6" s="5" customFormat="1" ht="20.399999999999999">
      <c r="A166" s="314" t="s">
        <v>9</v>
      </c>
      <c r="B166" s="358" t="s">
        <v>1332</v>
      </c>
      <c r="C166" s="357" t="s">
        <v>3114</v>
      </c>
      <c r="D166" s="357">
        <v>5</v>
      </c>
      <c r="E166" s="104">
        <v>125</v>
      </c>
      <c r="F166" s="56">
        <f t="shared" si="3"/>
        <v>625</v>
      </c>
    </row>
    <row r="167" spans="1:6" s="5" customFormat="1" ht="20.399999999999999">
      <c r="A167" s="314" t="s">
        <v>9</v>
      </c>
      <c r="B167" s="358" t="s">
        <v>3115</v>
      </c>
      <c r="C167" s="357" t="s">
        <v>3116</v>
      </c>
      <c r="D167" s="357">
        <v>5</v>
      </c>
      <c r="E167" s="104">
        <v>125</v>
      </c>
      <c r="F167" s="56">
        <f t="shared" si="3"/>
        <v>625</v>
      </c>
    </row>
    <row r="168" spans="1:6" s="5" customFormat="1" ht="21" thickBot="1">
      <c r="A168" s="314" t="s">
        <v>9</v>
      </c>
      <c r="B168" s="358" t="s">
        <v>3117</v>
      </c>
      <c r="C168" s="357" t="s">
        <v>3118</v>
      </c>
      <c r="D168" s="357">
        <v>5</v>
      </c>
      <c r="E168" s="104">
        <v>125</v>
      </c>
      <c r="F168" s="56">
        <f t="shared" si="3"/>
        <v>625</v>
      </c>
    </row>
    <row r="169" spans="1:6" s="5" customFormat="1" ht="10.8" thickBot="1">
      <c r="A169" s="471" t="s">
        <v>92</v>
      </c>
      <c r="B169" s="472"/>
      <c r="C169" s="472"/>
      <c r="D169" s="472"/>
      <c r="E169" s="473"/>
      <c r="F169" s="276">
        <f>SUM(F146:F168)</f>
        <v>10625</v>
      </c>
    </row>
    <row r="170" spans="1:6" s="5" customFormat="1">
      <c r="A170" s="281"/>
      <c r="B170" s="281"/>
      <c r="C170" s="342"/>
      <c r="D170" s="281"/>
      <c r="E170" s="13"/>
      <c r="F170" s="12"/>
    </row>
    <row r="171" spans="1:6" s="5" customFormat="1">
      <c r="A171" s="281"/>
      <c r="B171" s="281"/>
      <c r="C171" s="342"/>
      <c r="D171" s="281"/>
      <c r="E171" s="13"/>
      <c r="F171" s="12"/>
    </row>
    <row r="172" spans="1:6" s="5" customFormat="1">
      <c r="A172" s="281"/>
      <c r="B172" s="281"/>
      <c r="C172" s="342"/>
      <c r="D172" s="281"/>
      <c r="E172" s="13"/>
      <c r="F172" s="12"/>
    </row>
    <row r="173" spans="1:6" s="5" customFormat="1">
      <c r="A173" s="281"/>
      <c r="B173" s="281"/>
      <c r="C173" s="342"/>
      <c r="D173" s="281"/>
      <c r="E173" s="13"/>
      <c r="F173" s="12"/>
    </row>
    <row r="174" spans="1:6" s="5" customFormat="1" ht="10.8" thickBot="1">
      <c r="A174" s="350" t="s">
        <v>1335</v>
      </c>
      <c r="B174" s="350"/>
      <c r="C174" s="351"/>
      <c r="D174" s="350"/>
      <c r="E174" s="350"/>
      <c r="F174" s="350"/>
    </row>
    <row r="175" spans="1:6" s="5" customFormat="1" ht="21" thickBot="1">
      <c r="A175" s="260" t="s">
        <v>1014</v>
      </c>
      <c r="B175" s="261" t="s">
        <v>8</v>
      </c>
      <c r="C175" s="303" t="s">
        <v>0</v>
      </c>
      <c r="D175" s="262" t="s">
        <v>130</v>
      </c>
      <c r="E175" s="16" t="s">
        <v>1</v>
      </c>
      <c r="F175" s="304" t="s">
        <v>2</v>
      </c>
    </row>
    <row r="176" spans="1:6" s="5" customFormat="1" ht="30.6">
      <c r="A176" s="352" t="s">
        <v>9</v>
      </c>
      <c r="B176" s="353" t="s">
        <v>3119</v>
      </c>
      <c r="C176" s="354" t="s">
        <v>3120</v>
      </c>
      <c r="D176" s="355">
        <v>5</v>
      </c>
      <c r="E176" s="115">
        <v>1814.5</v>
      </c>
      <c r="F176" s="56">
        <f>ROUND(E176*D176,2)</f>
        <v>9072.5</v>
      </c>
    </row>
    <row r="177" spans="1:6" s="5" customFormat="1" ht="30.6">
      <c r="A177" s="314" t="s">
        <v>9</v>
      </c>
      <c r="B177" s="356" t="s">
        <v>3121</v>
      </c>
      <c r="C177" s="354" t="s">
        <v>3122</v>
      </c>
      <c r="D177" s="357">
        <v>20</v>
      </c>
      <c r="E177" s="104">
        <v>930.25</v>
      </c>
      <c r="F177" s="56">
        <f t="shared" ref="F177:F240" si="4">ROUND(E177*D177,2)</f>
        <v>18605</v>
      </c>
    </row>
    <row r="178" spans="1:6" s="5" customFormat="1" ht="20.399999999999999">
      <c r="A178" s="314" t="s">
        <v>9</v>
      </c>
      <c r="B178" s="358" t="s">
        <v>1340</v>
      </c>
      <c r="C178" s="354" t="s">
        <v>3123</v>
      </c>
      <c r="D178" s="355">
        <v>5</v>
      </c>
      <c r="E178" s="104">
        <v>125</v>
      </c>
      <c r="F178" s="56">
        <f t="shared" si="4"/>
        <v>625</v>
      </c>
    </row>
    <row r="179" spans="1:6" s="5" customFormat="1" ht="20.399999999999999">
      <c r="A179" s="314" t="s">
        <v>9</v>
      </c>
      <c r="B179" s="358" t="s">
        <v>1342</v>
      </c>
      <c r="C179" s="354" t="s">
        <v>3124</v>
      </c>
      <c r="D179" s="355">
        <v>5</v>
      </c>
      <c r="E179" s="104">
        <v>125</v>
      </c>
      <c r="F179" s="56">
        <f t="shared" si="4"/>
        <v>625</v>
      </c>
    </row>
    <row r="180" spans="1:6" s="5" customFormat="1" ht="20.399999999999999">
      <c r="A180" s="314" t="s">
        <v>9</v>
      </c>
      <c r="B180" s="358" t="s">
        <v>1344</v>
      </c>
      <c r="C180" s="354" t="s">
        <v>3125</v>
      </c>
      <c r="D180" s="355">
        <v>5</v>
      </c>
      <c r="E180" s="104">
        <v>125</v>
      </c>
      <c r="F180" s="56">
        <f t="shared" si="4"/>
        <v>625</v>
      </c>
    </row>
    <row r="181" spans="1:6" s="5" customFormat="1" ht="20.399999999999999">
      <c r="A181" s="314" t="s">
        <v>9</v>
      </c>
      <c r="B181" s="358" t="s">
        <v>1346</v>
      </c>
      <c r="C181" s="354" t="s">
        <v>3126</v>
      </c>
      <c r="D181" s="355">
        <v>5</v>
      </c>
      <c r="E181" s="104">
        <v>125</v>
      </c>
      <c r="F181" s="56">
        <f t="shared" si="4"/>
        <v>625</v>
      </c>
    </row>
    <row r="182" spans="1:6" s="5" customFormat="1" ht="20.399999999999999">
      <c r="A182" s="314" t="s">
        <v>9</v>
      </c>
      <c r="B182" s="358" t="s">
        <v>1348</v>
      </c>
      <c r="C182" s="354" t="s">
        <v>3127</v>
      </c>
      <c r="D182" s="355">
        <v>5</v>
      </c>
      <c r="E182" s="104">
        <v>125</v>
      </c>
      <c r="F182" s="56">
        <f t="shared" si="4"/>
        <v>625</v>
      </c>
    </row>
    <row r="183" spans="1:6" s="5" customFormat="1" ht="20.399999999999999">
      <c r="A183" s="314" t="s">
        <v>9</v>
      </c>
      <c r="B183" s="358" t="s">
        <v>1350</v>
      </c>
      <c r="C183" s="354" t="s">
        <v>3128</v>
      </c>
      <c r="D183" s="355">
        <v>5</v>
      </c>
      <c r="E183" s="104">
        <v>125</v>
      </c>
      <c r="F183" s="56">
        <f t="shared" si="4"/>
        <v>625</v>
      </c>
    </row>
    <row r="184" spans="1:6" s="5" customFormat="1" ht="20.399999999999999">
      <c r="A184" s="314" t="s">
        <v>9</v>
      </c>
      <c r="B184" s="358" t="s">
        <v>1352</v>
      </c>
      <c r="C184" s="354" t="s">
        <v>3129</v>
      </c>
      <c r="D184" s="355">
        <v>5</v>
      </c>
      <c r="E184" s="104">
        <v>125</v>
      </c>
      <c r="F184" s="56">
        <f t="shared" si="4"/>
        <v>625</v>
      </c>
    </row>
    <row r="185" spans="1:6" s="5" customFormat="1" ht="20.399999999999999">
      <c r="A185" s="314" t="s">
        <v>9</v>
      </c>
      <c r="B185" s="358" t="s">
        <v>1354</v>
      </c>
      <c r="C185" s="354" t="s">
        <v>3130</v>
      </c>
      <c r="D185" s="355">
        <v>5</v>
      </c>
      <c r="E185" s="104">
        <v>125</v>
      </c>
      <c r="F185" s="56">
        <f t="shared" si="4"/>
        <v>625</v>
      </c>
    </row>
    <row r="186" spans="1:6" s="5" customFormat="1" ht="20.399999999999999">
      <c r="A186" s="314" t="s">
        <v>9</v>
      </c>
      <c r="B186" s="358" t="s">
        <v>1356</v>
      </c>
      <c r="C186" s="354" t="s">
        <v>1336</v>
      </c>
      <c r="D186" s="355">
        <v>5</v>
      </c>
      <c r="E186" s="104">
        <v>125</v>
      </c>
      <c r="F186" s="56">
        <f t="shared" si="4"/>
        <v>625</v>
      </c>
    </row>
    <row r="187" spans="1:6" s="5" customFormat="1" ht="20.399999999999999">
      <c r="A187" s="314" t="s">
        <v>9</v>
      </c>
      <c r="B187" s="358" t="s">
        <v>1358</v>
      </c>
      <c r="C187" s="354" t="s">
        <v>1337</v>
      </c>
      <c r="D187" s="355">
        <v>5</v>
      </c>
      <c r="E187" s="104">
        <v>125</v>
      </c>
      <c r="F187" s="56">
        <f t="shared" si="4"/>
        <v>625</v>
      </c>
    </row>
    <row r="188" spans="1:6" s="5" customFormat="1" ht="20.399999999999999">
      <c r="A188" s="314" t="s">
        <v>9</v>
      </c>
      <c r="B188" s="358" t="s">
        <v>1360</v>
      </c>
      <c r="C188" s="354" t="s">
        <v>1338</v>
      </c>
      <c r="D188" s="355">
        <v>5</v>
      </c>
      <c r="E188" s="104">
        <v>125</v>
      </c>
      <c r="F188" s="56">
        <f t="shared" si="4"/>
        <v>625</v>
      </c>
    </row>
    <row r="189" spans="1:6" s="5" customFormat="1" ht="20.399999999999999">
      <c r="A189" s="314" t="s">
        <v>9</v>
      </c>
      <c r="B189" s="358" t="s">
        <v>1362</v>
      </c>
      <c r="C189" s="354" t="s">
        <v>1339</v>
      </c>
      <c r="D189" s="355">
        <v>5</v>
      </c>
      <c r="E189" s="104">
        <v>125</v>
      </c>
      <c r="F189" s="56">
        <f t="shared" si="4"/>
        <v>625</v>
      </c>
    </row>
    <row r="190" spans="1:6" s="5" customFormat="1" ht="20.399999999999999">
      <c r="A190" s="314" t="s">
        <v>9</v>
      </c>
      <c r="B190" s="358" t="s">
        <v>1364</v>
      </c>
      <c r="C190" s="354" t="s">
        <v>1341</v>
      </c>
      <c r="D190" s="355">
        <v>5</v>
      </c>
      <c r="E190" s="104">
        <v>125</v>
      </c>
      <c r="F190" s="56">
        <f t="shared" si="4"/>
        <v>625</v>
      </c>
    </row>
    <row r="191" spans="1:6" s="5" customFormat="1" ht="20.399999999999999">
      <c r="A191" s="314" t="s">
        <v>9</v>
      </c>
      <c r="B191" s="358" t="s">
        <v>1366</v>
      </c>
      <c r="C191" s="354" t="s">
        <v>1343</v>
      </c>
      <c r="D191" s="355">
        <v>5</v>
      </c>
      <c r="E191" s="104">
        <v>125</v>
      </c>
      <c r="F191" s="56">
        <f t="shared" si="4"/>
        <v>625</v>
      </c>
    </row>
    <row r="192" spans="1:6" s="5" customFormat="1" ht="20.399999999999999">
      <c r="A192" s="314" t="s">
        <v>9</v>
      </c>
      <c r="B192" s="358" t="s">
        <v>1368</v>
      </c>
      <c r="C192" s="354" t="s">
        <v>1345</v>
      </c>
      <c r="D192" s="355">
        <v>5</v>
      </c>
      <c r="E192" s="104">
        <v>125</v>
      </c>
      <c r="F192" s="56">
        <f t="shared" si="4"/>
        <v>625</v>
      </c>
    </row>
    <row r="193" spans="1:6" s="5" customFormat="1" ht="20.399999999999999">
      <c r="A193" s="314" t="s">
        <v>9</v>
      </c>
      <c r="B193" s="358" t="s">
        <v>1370</v>
      </c>
      <c r="C193" s="354" t="s">
        <v>1347</v>
      </c>
      <c r="D193" s="355">
        <v>5</v>
      </c>
      <c r="E193" s="104">
        <v>125</v>
      </c>
      <c r="F193" s="56">
        <f t="shared" si="4"/>
        <v>625</v>
      </c>
    </row>
    <row r="194" spans="1:6" s="5" customFormat="1" ht="20.399999999999999">
      <c r="A194" s="314" t="s">
        <v>9</v>
      </c>
      <c r="B194" s="358" t="s">
        <v>1372</v>
      </c>
      <c r="C194" s="354" t="s">
        <v>1349</v>
      </c>
      <c r="D194" s="355">
        <v>5</v>
      </c>
      <c r="E194" s="104">
        <v>125</v>
      </c>
      <c r="F194" s="56">
        <f t="shared" si="4"/>
        <v>625</v>
      </c>
    </row>
    <row r="195" spans="1:6" s="5" customFormat="1" ht="20.399999999999999">
      <c r="A195" s="314" t="s">
        <v>9</v>
      </c>
      <c r="B195" s="358" t="s">
        <v>1374</v>
      </c>
      <c r="C195" s="354" t="s">
        <v>1351</v>
      </c>
      <c r="D195" s="355">
        <v>5</v>
      </c>
      <c r="E195" s="104">
        <v>125</v>
      </c>
      <c r="F195" s="56">
        <f t="shared" si="4"/>
        <v>625</v>
      </c>
    </row>
    <row r="196" spans="1:6" s="5" customFormat="1" ht="20.399999999999999">
      <c r="A196" s="314" t="s">
        <v>9</v>
      </c>
      <c r="B196" s="358" t="s">
        <v>1376</v>
      </c>
      <c r="C196" s="354" t="s">
        <v>1353</v>
      </c>
      <c r="D196" s="355">
        <v>5</v>
      </c>
      <c r="E196" s="104">
        <v>606</v>
      </c>
      <c r="F196" s="56">
        <f t="shared" si="4"/>
        <v>3030</v>
      </c>
    </row>
    <row r="197" spans="1:6" s="5" customFormat="1" ht="20.399999999999999">
      <c r="A197" s="314" t="s">
        <v>9</v>
      </c>
      <c r="B197" s="358" t="s">
        <v>1378</v>
      </c>
      <c r="C197" s="354" t="s">
        <v>1355</v>
      </c>
      <c r="D197" s="355">
        <v>5</v>
      </c>
      <c r="E197" s="104">
        <v>606</v>
      </c>
      <c r="F197" s="56">
        <f t="shared" si="4"/>
        <v>3030</v>
      </c>
    </row>
    <row r="198" spans="1:6" s="5" customFormat="1" ht="20.399999999999999">
      <c r="A198" s="314" t="s">
        <v>9</v>
      </c>
      <c r="B198" s="358" t="s">
        <v>1380</v>
      </c>
      <c r="C198" s="354" t="s">
        <v>1357</v>
      </c>
      <c r="D198" s="355">
        <v>5</v>
      </c>
      <c r="E198" s="104">
        <v>606</v>
      </c>
      <c r="F198" s="56">
        <f t="shared" si="4"/>
        <v>3030</v>
      </c>
    </row>
    <row r="199" spans="1:6" s="5" customFormat="1" ht="20.399999999999999">
      <c r="A199" s="314" t="s">
        <v>9</v>
      </c>
      <c r="B199" s="358" t="s">
        <v>1382</v>
      </c>
      <c r="C199" s="354" t="s">
        <v>1359</v>
      </c>
      <c r="D199" s="355">
        <v>5</v>
      </c>
      <c r="E199" s="104">
        <v>325</v>
      </c>
      <c r="F199" s="56">
        <f t="shared" si="4"/>
        <v>1625</v>
      </c>
    </row>
    <row r="200" spans="1:6" s="5" customFormat="1" ht="30.6">
      <c r="A200" s="314" t="s">
        <v>9</v>
      </c>
      <c r="B200" s="358" t="s">
        <v>1384</v>
      </c>
      <c r="C200" s="354" t="s">
        <v>1361</v>
      </c>
      <c r="D200" s="355">
        <v>5</v>
      </c>
      <c r="E200" s="104">
        <v>325</v>
      </c>
      <c r="F200" s="56">
        <f t="shared" si="4"/>
        <v>1625</v>
      </c>
    </row>
    <row r="201" spans="1:6" s="5" customFormat="1" ht="30.6">
      <c r="A201" s="314" t="s">
        <v>9</v>
      </c>
      <c r="B201" s="358" t="s">
        <v>1386</v>
      </c>
      <c r="C201" s="354" t="s">
        <v>1363</v>
      </c>
      <c r="D201" s="355">
        <v>5</v>
      </c>
      <c r="E201" s="104">
        <v>325</v>
      </c>
      <c r="F201" s="56">
        <f t="shared" si="4"/>
        <v>1625</v>
      </c>
    </row>
    <row r="202" spans="1:6" s="5" customFormat="1" ht="30.6">
      <c r="A202" s="314" t="s">
        <v>9</v>
      </c>
      <c r="B202" s="358" t="s">
        <v>1388</v>
      </c>
      <c r="C202" s="354" t="s">
        <v>1365</v>
      </c>
      <c r="D202" s="355">
        <v>5</v>
      </c>
      <c r="E202" s="104">
        <v>325</v>
      </c>
      <c r="F202" s="56">
        <f t="shared" si="4"/>
        <v>1625</v>
      </c>
    </row>
    <row r="203" spans="1:6" s="5" customFormat="1" ht="30.6">
      <c r="A203" s="314" t="s">
        <v>9</v>
      </c>
      <c r="B203" s="358" t="s">
        <v>1390</v>
      </c>
      <c r="C203" s="354" t="s">
        <v>1367</v>
      </c>
      <c r="D203" s="355">
        <v>5</v>
      </c>
      <c r="E203" s="104">
        <v>325</v>
      </c>
      <c r="F203" s="56">
        <f t="shared" si="4"/>
        <v>1625</v>
      </c>
    </row>
    <row r="204" spans="1:6" s="5" customFormat="1" ht="30.6">
      <c r="A204" s="314" t="s">
        <v>9</v>
      </c>
      <c r="B204" s="358" t="s">
        <v>1392</v>
      </c>
      <c r="C204" s="354" t="s">
        <v>1369</v>
      </c>
      <c r="D204" s="355">
        <v>5</v>
      </c>
      <c r="E204" s="104">
        <v>325</v>
      </c>
      <c r="F204" s="56">
        <f t="shared" si="4"/>
        <v>1625</v>
      </c>
    </row>
    <row r="205" spans="1:6" s="5" customFormat="1" ht="30.6">
      <c r="A205" s="314" t="s">
        <v>9</v>
      </c>
      <c r="B205" s="358" t="s">
        <v>1394</v>
      </c>
      <c r="C205" s="354" t="s">
        <v>1371</v>
      </c>
      <c r="D205" s="355">
        <v>5</v>
      </c>
      <c r="E205" s="104">
        <v>325</v>
      </c>
      <c r="F205" s="56">
        <f t="shared" si="4"/>
        <v>1625</v>
      </c>
    </row>
    <row r="206" spans="1:6" s="5" customFormat="1" ht="20.399999999999999">
      <c r="A206" s="314" t="s">
        <v>9</v>
      </c>
      <c r="B206" s="358" t="s">
        <v>1396</v>
      </c>
      <c r="C206" s="354" t="s">
        <v>1373</v>
      </c>
      <c r="D206" s="355">
        <v>5</v>
      </c>
      <c r="E206" s="104">
        <v>325</v>
      </c>
      <c r="F206" s="56">
        <f t="shared" si="4"/>
        <v>1625</v>
      </c>
    </row>
    <row r="207" spans="1:6" s="5" customFormat="1" ht="20.399999999999999">
      <c r="A207" s="314" t="s">
        <v>9</v>
      </c>
      <c r="B207" s="358" t="s">
        <v>1398</v>
      </c>
      <c r="C207" s="354" t="s">
        <v>1375</v>
      </c>
      <c r="D207" s="355">
        <v>5</v>
      </c>
      <c r="E207" s="104">
        <v>325</v>
      </c>
      <c r="F207" s="56">
        <f t="shared" si="4"/>
        <v>1625</v>
      </c>
    </row>
    <row r="208" spans="1:6" s="5" customFormat="1" ht="20.399999999999999">
      <c r="A208" s="314" t="s">
        <v>9</v>
      </c>
      <c r="B208" s="358" t="s">
        <v>1400</v>
      </c>
      <c r="C208" s="354" t="s">
        <v>1377</v>
      </c>
      <c r="D208" s="355">
        <v>5</v>
      </c>
      <c r="E208" s="104">
        <v>325</v>
      </c>
      <c r="F208" s="56">
        <f t="shared" si="4"/>
        <v>1625</v>
      </c>
    </row>
    <row r="209" spans="1:6" s="5" customFormat="1" ht="20.399999999999999">
      <c r="A209" s="314" t="s">
        <v>9</v>
      </c>
      <c r="B209" s="358" t="s">
        <v>1402</v>
      </c>
      <c r="C209" s="354" t="s">
        <v>1379</v>
      </c>
      <c r="D209" s="355">
        <v>5</v>
      </c>
      <c r="E209" s="104">
        <v>325</v>
      </c>
      <c r="F209" s="56">
        <f t="shared" si="4"/>
        <v>1625</v>
      </c>
    </row>
    <row r="210" spans="1:6" s="5" customFormat="1" ht="20.399999999999999">
      <c r="A210" s="314" t="s">
        <v>9</v>
      </c>
      <c r="B210" s="358" t="s">
        <v>1404</v>
      </c>
      <c r="C210" s="354" t="s">
        <v>1381</v>
      </c>
      <c r="D210" s="355">
        <v>5</v>
      </c>
      <c r="E210" s="104">
        <v>325</v>
      </c>
      <c r="F210" s="56">
        <f t="shared" si="4"/>
        <v>1625</v>
      </c>
    </row>
    <row r="211" spans="1:6" s="5" customFormat="1" ht="20.399999999999999">
      <c r="A211" s="314" t="s">
        <v>9</v>
      </c>
      <c r="B211" s="358" t="s">
        <v>1406</v>
      </c>
      <c r="C211" s="354" t="s">
        <v>1383</v>
      </c>
      <c r="D211" s="355">
        <v>5</v>
      </c>
      <c r="E211" s="104">
        <v>325</v>
      </c>
      <c r="F211" s="56">
        <f t="shared" si="4"/>
        <v>1625</v>
      </c>
    </row>
    <row r="212" spans="1:6" s="5" customFormat="1" ht="20.399999999999999">
      <c r="A212" s="314" t="s">
        <v>9</v>
      </c>
      <c r="B212" s="358" t="s">
        <v>1408</v>
      </c>
      <c r="C212" s="354" t="s">
        <v>1385</v>
      </c>
      <c r="D212" s="355">
        <v>5</v>
      </c>
      <c r="E212" s="104">
        <v>325</v>
      </c>
      <c r="F212" s="56">
        <f t="shared" si="4"/>
        <v>1625</v>
      </c>
    </row>
    <row r="213" spans="1:6" s="5" customFormat="1" ht="20.399999999999999">
      <c r="A213" s="314" t="s">
        <v>9</v>
      </c>
      <c r="B213" s="358" t="s">
        <v>3131</v>
      </c>
      <c r="C213" s="354" t="s">
        <v>1387</v>
      </c>
      <c r="D213" s="355">
        <v>3</v>
      </c>
      <c r="E213" s="104">
        <v>125</v>
      </c>
      <c r="F213" s="56">
        <f t="shared" si="4"/>
        <v>375</v>
      </c>
    </row>
    <row r="214" spans="1:6" s="5" customFormat="1" ht="20.399999999999999">
      <c r="A214" s="314" t="s">
        <v>9</v>
      </c>
      <c r="B214" s="358" t="s">
        <v>3132</v>
      </c>
      <c r="C214" s="354" t="s">
        <v>1389</v>
      </c>
      <c r="D214" s="355">
        <v>3</v>
      </c>
      <c r="E214" s="104">
        <v>125</v>
      </c>
      <c r="F214" s="56">
        <f t="shared" si="4"/>
        <v>375</v>
      </c>
    </row>
    <row r="215" spans="1:6" s="5" customFormat="1" ht="20.399999999999999">
      <c r="A215" s="314" t="s">
        <v>9</v>
      </c>
      <c r="B215" s="358" t="s">
        <v>3133</v>
      </c>
      <c r="C215" s="354" t="s">
        <v>1391</v>
      </c>
      <c r="D215" s="355">
        <v>3</v>
      </c>
      <c r="E215" s="104">
        <v>125</v>
      </c>
      <c r="F215" s="56">
        <f t="shared" si="4"/>
        <v>375</v>
      </c>
    </row>
    <row r="216" spans="1:6" s="5" customFormat="1" ht="30.6">
      <c r="A216" s="314" t="s">
        <v>9</v>
      </c>
      <c r="B216" s="358" t="s">
        <v>3134</v>
      </c>
      <c r="C216" s="354" t="s">
        <v>1393</v>
      </c>
      <c r="D216" s="355">
        <v>3</v>
      </c>
      <c r="E216" s="104">
        <v>125</v>
      </c>
      <c r="F216" s="56">
        <f t="shared" si="4"/>
        <v>375</v>
      </c>
    </row>
    <row r="217" spans="1:6" s="5" customFormat="1" ht="30.6">
      <c r="A217" s="314" t="s">
        <v>9</v>
      </c>
      <c r="B217" s="358" t="s">
        <v>3135</v>
      </c>
      <c r="C217" s="354" t="s">
        <v>1395</v>
      </c>
      <c r="D217" s="355">
        <v>3</v>
      </c>
      <c r="E217" s="104">
        <v>125</v>
      </c>
      <c r="F217" s="56">
        <f t="shared" si="4"/>
        <v>375</v>
      </c>
    </row>
    <row r="218" spans="1:6" s="5" customFormat="1" ht="30.6">
      <c r="A218" s="314" t="s">
        <v>9</v>
      </c>
      <c r="B218" s="358" t="s">
        <v>3136</v>
      </c>
      <c r="C218" s="354" t="s">
        <v>1397</v>
      </c>
      <c r="D218" s="355">
        <v>3</v>
      </c>
      <c r="E218" s="104">
        <v>125</v>
      </c>
      <c r="F218" s="56">
        <f t="shared" si="4"/>
        <v>375</v>
      </c>
    </row>
    <row r="219" spans="1:6" s="5" customFormat="1" ht="20.399999999999999">
      <c r="A219" s="314" t="s">
        <v>9</v>
      </c>
      <c r="B219" s="358" t="s">
        <v>3137</v>
      </c>
      <c r="C219" s="354" t="s">
        <v>1399</v>
      </c>
      <c r="D219" s="355">
        <v>3</v>
      </c>
      <c r="E219" s="104">
        <v>125</v>
      </c>
      <c r="F219" s="56">
        <f t="shared" si="4"/>
        <v>375</v>
      </c>
    </row>
    <row r="220" spans="1:6" s="5" customFormat="1" ht="30.6">
      <c r="A220" s="314" t="s">
        <v>9</v>
      </c>
      <c r="B220" s="358" t="s">
        <v>3138</v>
      </c>
      <c r="C220" s="354" t="s">
        <v>1401</v>
      </c>
      <c r="D220" s="355">
        <v>3</v>
      </c>
      <c r="E220" s="104">
        <v>125</v>
      </c>
      <c r="F220" s="56">
        <f t="shared" si="4"/>
        <v>375</v>
      </c>
    </row>
    <row r="221" spans="1:6" s="5" customFormat="1" ht="30.6">
      <c r="A221" s="314" t="s">
        <v>9</v>
      </c>
      <c r="B221" s="358" t="s">
        <v>3139</v>
      </c>
      <c r="C221" s="354" t="s">
        <v>1403</v>
      </c>
      <c r="D221" s="355">
        <v>3</v>
      </c>
      <c r="E221" s="104">
        <v>125</v>
      </c>
      <c r="F221" s="56">
        <f t="shared" si="4"/>
        <v>375</v>
      </c>
    </row>
    <row r="222" spans="1:6" s="5" customFormat="1" ht="20.399999999999999">
      <c r="A222" s="314" t="s">
        <v>9</v>
      </c>
      <c r="B222" s="358" t="s">
        <v>3140</v>
      </c>
      <c r="C222" s="354" t="s">
        <v>1405</v>
      </c>
      <c r="D222" s="355">
        <v>3</v>
      </c>
      <c r="E222" s="104">
        <v>125</v>
      </c>
      <c r="F222" s="56">
        <f t="shared" si="4"/>
        <v>375</v>
      </c>
    </row>
    <row r="223" spans="1:6" s="5" customFormat="1" ht="20.399999999999999">
      <c r="A223" s="314" t="s">
        <v>9</v>
      </c>
      <c r="B223" s="358" t="s">
        <v>3141</v>
      </c>
      <c r="C223" s="354" t="s">
        <v>1407</v>
      </c>
      <c r="D223" s="355">
        <v>3</v>
      </c>
      <c r="E223" s="104">
        <v>125</v>
      </c>
      <c r="F223" s="56">
        <f t="shared" si="4"/>
        <v>375</v>
      </c>
    </row>
    <row r="224" spans="1:6" s="5" customFormat="1" ht="20.399999999999999">
      <c r="A224" s="314" t="s">
        <v>9</v>
      </c>
      <c r="B224" s="358" t="s">
        <v>3142</v>
      </c>
      <c r="C224" s="354" t="s">
        <v>1409</v>
      </c>
      <c r="D224" s="355">
        <v>3</v>
      </c>
      <c r="E224" s="104">
        <v>125</v>
      </c>
      <c r="F224" s="56">
        <f t="shared" si="4"/>
        <v>375</v>
      </c>
    </row>
    <row r="225" spans="1:6" s="5" customFormat="1" ht="20.399999999999999">
      <c r="A225" s="314" t="s">
        <v>9</v>
      </c>
      <c r="B225" s="358" t="s">
        <v>3143</v>
      </c>
      <c r="C225" s="354" t="s">
        <v>1410</v>
      </c>
      <c r="D225" s="355">
        <v>3</v>
      </c>
      <c r="E225" s="104">
        <v>125</v>
      </c>
      <c r="F225" s="56">
        <f t="shared" si="4"/>
        <v>375</v>
      </c>
    </row>
    <row r="226" spans="1:6" s="5" customFormat="1" ht="30.6">
      <c r="A226" s="314" t="s">
        <v>9</v>
      </c>
      <c r="B226" s="358" t="s">
        <v>3144</v>
      </c>
      <c r="C226" s="354" t="s">
        <v>1411</v>
      </c>
      <c r="D226" s="355">
        <v>3</v>
      </c>
      <c r="E226" s="104">
        <v>125</v>
      </c>
      <c r="F226" s="56">
        <f t="shared" si="4"/>
        <v>375</v>
      </c>
    </row>
    <row r="227" spans="1:6" s="5" customFormat="1" ht="20.399999999999999">
      <c r="A227" s="314" t="s">
        <v>9</v>
      </c>
      <c r="B227" s="358" t="s">
        <v>3145</v>
      </c>
      <c r="C227" s="354" t="s">
        <v>1412</v>
      </c>
      <c r="D227" s="355">
        <v>3</v>
      </c>
      <c r="E227" s="104">
        <v>125</v>
      </c>
      <c r="F227" s="56">
        <f t="shared" si="4"/>
        <v>375</v>
      </c>
    </row>
    <row r="228" spans="1:6" s="5" customFormat="1" ht="20.399999999999999">
      <c r="A228" s="314" t="s">
        <v>9</v>
      </c>
      <c r="B228" s="358" t="s">
        <v>3146</v>
      </c>
      <c r="C228" s="354" t="s">
        <v>1413</v>
      </c>
      <c r="D228" s="355">
        <v>3</v>
      </c>
      <c r="E228" s="104">
        <v>125</v>
      </c>
      <c r="F228" s="56">
        <f t="shared" si="4"/>
        <v>375</v>
      </c>
    </row>
    <row r="229" spans="1:6" s="5" customFormat="1" ht="30.6">
      <c r="A229" s="314" t="s">
        <v>9</v>
      </c>
      <c r="B229" s="358" t="s">
        <v>3147</v>
      </c>
      <c r="C229" s="354" t="s">
        <v>1414</v>
      </c>
      <c r="D229" s="355">
        <v>3</v>
      </c>
      <c r="E229" s="104">
        <v>125</v>
      </c>
      <c r="F229" s="56">
        <f t="shared" si="4"/>
        <v>375</v>
      </c>
    </row>
    <row r="230" spans="1:6" s="5" customFormat="1" ht="30.6">
      <c r="A230" s="314" t="s">
        <v>9</v>
      </c>
      <c r="B230" s="358" t="s">
        <v>3148</v>
      </c>
      <c r="C230" s="354" t="s">
        <v>1415</v>
      </c>
      <c r="D230" s="355">
        <v>3</v>
      </c>
      <c r="E230" s="104">
        <v>125</v>
      </c>
      <c r="F230" s="56">
        <f t="shared" si="4"/>
        <v>375</v>
      </c>
    </row>
    <row r="231" spans="1:6" s="5" customFormat="1" ht="20.399999999999999">
      <c r="A231" s="314" t="s">
        <v>9</v>
      </c>
      <c r="B231" s="358" t="s">
        <v>3149</v>
      </c>
      <c r="C231" s="354" t="s">
        <v>1416</v>
      </c>
      <c r="D231" s="355">
        <v>3</v>
      </c>
      <c r="E231" s="104">
        <v>125</v>
      </c>
      <c r="F231" s="56">
        <f t="shared" si="4"/>
        <v>375</v>
      </c>
    </row>
    <row r="232" spans="1:6" s="5" customFormat="1" ht="20.399999999999999">
      <c r="A232" s="314" t="s">
        <v>9</v>
      </c>
      <c r="B232" s="358" t="s">
        <v>3150</v>
      </c>
      <c r="C232" s="354" t="s">
        <v>1417</v>
      </c>
      <c r="D232" s="355">
        <v>3</v>
      </c>
      <c r="E232" s="104">
        <v>125</v>
      </c>
      <c r="F232" s="56">
        <f t="shared" si="4"/>
        <v>375</v>
      </c>
    </row>
    <row r="233" spans="1:6" s="5" customFormat="1" ht="20.399999999999999">
      <c r="A233" s="314" t="s">
        <v>9</v>
      </c>
      <c r="B233" s="358" t="s">
        <v>3151</v>
      </c>
      <c r="C233" s="354" t="s">
        <v>1418</v>
      </c>
      <c r="D233" s="355">
        <v>3</v>
      </c>
      <c r="E233" s="104">
        <v>125</v>
      </c>
      <c r="F233" s="56">
        <f t="shared" si="4"/>
        <v>375</v>
      </c>
    </row>
    <row r="234" spans="1:6" s="5" customFormat="1" ht="20.399999999999999">
      <c r="A234" s="314" t="s">
        <v>9</v>
      </c>
      <c r="B234" s="358" t="s">
        <v>3152</v>
      </c>
      <c r="C234" s="354" t="s">
        <v>1419</v>
      </c>
      <c r="D234" s="355">
        <v>3</v>
      </c>
      <c r="E234" s="104">
        <v>125</v>
      </c>
      <c r="F234" s="56">
        <f t="shared" si="4"/>
        <v>375</v>
      </c>
    </row>
    <row r="235" spans="1:6" s="5" customFormat="1" ht="20.399999999999999">
      <c r="A235" s="314" t="s">
        <v>9</v>
      </c>
      <c r="B235" s="358" t="s">
        <v>3153</v>
      </c>
      <c r="C235" s="354" t="s">
        <v>1420</v>
      </c>
      <c r="D235" s="355">
        <v>3</v>
      </c>
      <c r="E235" s="104">
        <v>125</v>
      </c>
      <c r="F235" s="56">
        <f t="shared" si="4"/>
        <v>375</v>
      </c>
    </row>
    <row r="236" spans="1:6" s="5" customFormat="1" ht="20.399999999999999">
      <c r="A236" s="314" t="s">
        <v>9</v>
      </c>
      <c r="B236" s="358" t="s">
        <v>3154</v>
      </c>
      <c r="C236" s="354" t="s">
        <v>1421</v>
      </c>
      <c r="D236" s="355">
        <v>3</v>
      </c>
      <c r="E236" s="104">
        <v>125</v>
      </c>
      <c r="F236" s="56">
        <f t="shared" si="4"/>
        <v>375</v>
      </c>
    </row>
    <row r="237" spans="1:6" s="5" customFormat="1" ht="20.399999999999999">
      <c r="A237" s="314" t="s">
        <v>9</v>
      </c>
      <c r="B237" s="358" t="s">
        <v>3155</v>
      </c>
      <c r="C237" s="354" t="s">
        <v>1422</v>
      </c>
      <c r="D237" s="355">
        <v>3</v>
      </c>
      <c r="E237" s="104">
        <v>125</v>
      </c>
      <c r="F237" s="56">
        <f t="shared" si="4"/>
        <v>375</v>
      </c>
    </row>
    <row r="238" spans="1:6" s="5" customFormat="1" ht="20.399999999999999">
      <c r="A238" s="314" t="s">
        <v>9</v>
      </c>
      <c r="B238" s="358" t="s">
        <v>3156</v>
      </c>
      <c r="C238" s="354" t="s">
        <v>1423</v>
      </c>
      <c r="D238" s="355">
        <v>3</v>
      </c>
      <c r="E238" s="104">
        <v>125</v>
      </c>
      <c r="F238" s="56">
        <f t="shared" si="4"/>
        <v>375</v>
      </c>
    </row>
    <row r="239" spans="1:6" s="5" customFormat="1" ht="20.399999999999999">
      <c r="A239" s="314" t="s">
        <v>9</v>
      </c>
      <c r="B239" s="358" t="s">
        <v>3157</v>
      </c>
      <c r="C239" s="354" t="s">
        <v>1424</v>
      </c>
      <c r="D239" s="355">
        <v>3</v>
      </c>
      <c r="E239" s="104">
        <v>125</v>
      </c>
      <c r="F239" s="56">
        <f t="shared" si="4"/>
        <v>375</v>
      </c>
    </row>
    <row r="240" spans="1:6" s="5" customFormat="1" ht="20.399999999999999">
      <c r="A240" s="314" t="s">
        <v>9</v>
      </c>
      <c r="B240" s="358" t="s">
        <v>3158</v>
      </c>
      <c r="C240" s="354" t="s">
        <v>1425</v>
      </c>
      <c r="D240" s="355">
        <v>3</v>
      </c>
      <c r="E240" s="104">
        <v>125</v>
      </c>
      <c r="F240" s="56">
        <f t="shared" si="4"/>
        <v>375</v>
      </c>
    </row>
    <row r="241" spans="1:6" s="5" customFormat="1" ht="30.6">
      <c r="A241" s="314" t="s">
        <v>9</v>
      </c>
      <c r="B241" s="358" t="s">
        <v>3159</v>
      </c>
      <c r="C241" s="354" t="s">
        <v>1426</v>
      </c>
      <c r="D241" s="355">
        <v>3</v>
      </c>
      <c r="E241" s="104">
        <v>125</v>
      </c>
      <c r="F241" s="56">
        <f t="shared" ref="F241:F296" si="5">ROUND(E241*D241,2)</f>
        <v>375</v>
      </c>
    </row>
    <row r="242" spans="1:6" s="5" customFormat="1" ht="30.6">
      <c r="A242" s="314" t="s">
        <v>9</v>
      </c>
      <c r="B242" s="358" t="s">
        <v>3160</v>
      </c>
      <c r="C242" s="354" t="s">
        <v>1427</v>
      </c>
      <c r="D242" s="355">
        <v>3</v>
      </c>
      <c r="E242" s="104">
        <v>125</v>
      </c>
      <c r="F242" s="56">
        <f t="shared" si="5"/>
        <v>375</v>
      </c>
    </row>
    <row r="243" spans="1:6" s="5" customFormat="1" ht="20.399999999999999">
      <c r="A243" s="314" t="s">
        <v>9</v>
      </c>
      <c r="B243" s="358" t="s">
        <v>3161</v>
      </c>
      <c r="C243" s="354" t="s">
        <v>1428</v>
      </c>
      <c r="D243" s="355">
        <v>3</v>
      </c>
      <c r="E243" s="104">
        <v>125</v>
      </c>
      <c r="F243" s="56">
        <f t="shared" si="5"/>
        <v>375</v>
      </c>
    </row>
    <row r="244" spans="1:6" s="5" customFormat="1" ht="30.6">
      <c r="A244" s="314" t="s">
        <v>9</v>
      </c>
      <c r="B244" s="358" t="s">
        <v>3162</v>
      </c>
      <c r="C244" s="354" t="s">
        <v>1429</v>
      </c>
      <c r="D244" s="355">
        <v>3</v>
      </c>
      <c r="E244" s="104">
        <v>125</v>
      </c>
      <c r="F244" s="56">
        <f t="shared" si="5"/>
        <v>375</v>
      </c>
    </row>
    <row r="245" spans="1:6" s="5" customFormat="1" ht="30.6">
      <c r="A245" s="314" t="s">
        <v>9</v>
      </c>
      <c r="B245" s="358" t="s">
        <v>3163</v>
      </c>
      <c r="C245" s="354" t="s">
        <v>1430</v>
      </c>
      <c r="D245" s="355">
        <v>3</v>
      </c>
      <c r="E245" s="104">
        <v>125</v>
      </c>
      <c r="F245" s="56">
        <f t="shared" si="5"/>
        <v>375</v>
      </c>
    </row>
    <row r="246" spans="1:6" s="5" customFormat="1" ht="30.6">
      <c r="A246" s="314" t="s">
        <v>9</v>
      </c>
      <c r="B246" s="358" t="s">
        <v>3164</v>
      </c>
      <c r="C246" s="354" t="s">
        <v>1431</v>
      </c>
      <c r="D246" s="355">
        <v>3</v>
      </c>
      <c r="E246" s="104">
        <v>125</v>
      </c>
      <c r="F246" s="56">
        <f t="shared" si="5"/>
        <v>375</v>
      </c>
    </row>
    <row r="247" spans="1:6" s="5" customFormat="1" ht="30.6">
      <c r="A247" s="314" t="s">
        <v>9</v>
      </c>
      <c r="B247" s="358" t="s">
        <v>3165</v>
      </c>
      <c r="C247" s="354" t="s">
        <v>1432</v>
      </c>
      <c r="D247" s="355">
        <v>3</v>
      </c>
      <c r="E247" s="104">
        <v>125</v>
      </c>
      <c r="F247" s="56">
        <f t="shared" si="5"/>
        <v>375</v>
      </c>
    </row>
    <row r="248" spans="1:6" s="5" customFormat="1" ht="30.6">
      <c r="A248" s="314" t="s">
        <v>9</v>
      </c>
      <c r="B248" s="358" t="s">
        <v>3166</v>
      </c>
      <c r="C248" s="354" t="s">
        <v>1433</v>
      </c>
      <c r="D248" s="355">
        <v>3</v>
      </c>
      <c r="E248" s="104">
        <v>125</v>
      </c>
      <c r="F248" s="56">
        <f t="shared" si="5"/>
        <v>375</v>
      </c>
    </row>
    <row r="249" spans="1:6" s="5" customFormat="1" ht="30.6">
      <c r="A249" s="314" t="s">
        <v>9</v>
      </c>
      <c r="B249" s="358" t="s">
        <v>3167</v>
      </c>
      <c r="C249" s="354" t="s">
        <v>1434</v>
      </c>
      <c r="D249" s="355">
        <v>3</v>
      </c>
      <c r="E249" s="104">
        <v>125</v>
      </c>
      <c r="F249" s="56">
        <f t="shared" si="5"/>
        <v>375</v>
      </c>
    </row>
    <row r="250" spans="1:6" s="5" customFormat="1" ht="30.6">
      <c r="A250" s="314" t="s">
        <v>9</v>
      </c>
      <c r="B250" s="358" t="s">
        <v>3168</v>
      </c>
      <c r="C250" s="354" t="s">
        <v>1435</v>
      </c>
      <c r="D250" s="355">
        <v>3</v>
      </c>
      <c r="E250" s="104">
        <v>125</v>
      </c>
      <c r="F250" s="56">
        <f t="shared" si="5"/>
        <v>375</v>
      </c>
    </row>
    <row r="251" spans="1:6" s="5" customFormat="1" ht="30.6">
      <c r="A251" s="314" t="s">
        <v>9</v>
      </c>
      <c r="B251" s="358" t="s">
        <v>3169</v>
      </c>
      <c r="C251" s="354" t="s">
        <v>1436</v>
      </c>
      <c r="D251" s="355">
        <v>3</v>
      </c>
      <c r="E251" s="104">
        <v>125</v>
      </c>
      <c r="F251" s="56">
        <f t="shared" si="5"/>
        <v>375</v>
      </c>
    </row>
    <row r="252" spans="1:6" s="5" customFormat="1" ht="30.6">
      <c r="A252" s="314" t="s">
        <v>9</v>
      </c>
      <c r="B252" s="358" t="s">
        <v>3170</v>
      </c>
      <c r="C252" s="354" t="s">
        <v>1437</v>
      </c>
      <c r="D252" s="355">
        <v>3</v>
      </c>
      <c r="E252" s="104">
        <v>125</v>
      </c>
      <c r="F252" s="56">
        <f t="shared" si="5"/>
        <v>375</v>
      </c>
    </row>
    <row r="253" spans="1:6" s="5" customFormat="1" ht="30.6">
      <c r="A253" s="314" t="s">
        <v>9</v>
      </c>
      <c r="B253" s="358" t="s">
        <v>3171</v>
      </c>
      <c r="C253" s="354" t="s">
        <v>1438</v>
      </c>
      <c r="D253" s="355">
        <v>3</v>
      </c>
      <c r="E253" s="104">
        <v>125</v>
      </c>
      <c r="F253" s="56">
        <f t="shared" si="5"/>
        <v>375</v>
      </c>
    </row>
    <row r="254" spans="1:6" s="5" customFormat="1" ht="30.6">
      <c r="A254" s="314" t="s">
        <v>9</v>
      </c>
      <c r="B254" s="358" t="s">
        <v>3172</v>
      </c>
      <c r="C254" s="354" t="s">
        <v>1439</v>
      </c>
      <c r="D254" s="355">
        <v>3</v>
      </c>
      <c r="E254" s="104">
        <v>125</v>
      </c>
      <c r="F254" s="56">
        <f t="shared" si="5"/>
        <v>375</v>
      </c>
    </row>
    <row r="255" spans="1:6" s="5" customFormat="1" ht="30.6">
      <c r="A255" s="314" t="s">
        <v>9</v>
      </c>
      <c r="B255" s="358" t="s">
        <v>3173</v>
      </c>
      <c r="C255" s="354" t="s">
        <v>1440</v>
      </c>
      <c r="D255" s="355">
        <v>3</v>
      </c>
      <c r="E255" s="104">
        <v>125</v>
      </c>
      <c r="F255" s="56">
        <f t="shared" si="5"/>
        <v>375</v>
      </c>
    </row>
    <row r="256" spans="1:6" s="5" customFormat="1" ht="20.399999999999999">
      <c r="A256" s="314" t="s">
        <v>9</v>
      </c>
      <c r="B256" s="358" t="s">
        <v>3174</v>
      </c>
      <c r="C256" s="354" t="s">
        <v>1441</v>
      </c>
      <c r="D256" s="355">
        <v>3</v>
      </c>
      <c r="E256" s="104">
        <v>125</v>
      </c>
      <c r="F256" s="56">
        <f t="shared" si="5"/>
        <v>375</v>
      </c>
    </row>
    <row r="257" spans="1:6" s="5" customFormat="1" ht="20.399999999999999">
      <c r="A257" s="314" t="s">
        <v>9</v>
      </c>
      <c r="B257" s="358" t="s">
        <v>3175</v>
      </c>
      <c r="C257" s="354" t="s">
        <v>1442</v>
      </c>
      <c r="D257" s="355">
        <v>3</v>
      </c>
      <c r="E257" s="104">
        <v>125</v>
      </c>
      <c r="F257" s="56">
        <f t="shared" si="5"/>
        <v>375</v>
      </c>
    </row>
    <row r="258" spans="1:6" s="5" customFormat="1" ht="30.6">
      <c r="A258" s="314" t="s">
        <v>9</v>
      </c>
      <c r="B258" s="358" t="s">
        <v>3176</v>
      </c>
      <c r="C258" s="354" t="s">
        <v>1443</v>
      </c>
      <c r="D258" s="355">
        <v>3</v>
      </c>
      <c r="E258" s="104">
        <v>125</v>
      </c>
      <c r="F258" s="56">
        <f t="shared" si="5"/>
        <v>375</v>
      </c>
    </row>
    <row r="259" spans="1:6" s="5" customFormat="1" ht="30.6">
      <c r="A259" s="314" t="s">
        <v>9</v>
      </c>
      <c r="B259" s="358" t="s">
        <v>3177</v>
      </c>
      <c r="C259" s="354" t="s">
        <v>1444</v>
      </c>
      <c r="D259" s="355">
        <v>3</v>
      </c>
      <c r="E259" s="104">
        <v>125</v>
      </c>
      <c r="F259" s="56">
        <f t="shared" si="5"/>
        <v>375</v>
      </c>
    </row>
    <row r="260" spans="1:6" s="5" customFormat="1" ht="20.399999999999999">
      <c r="A260" s="314" t="s">
        <v>9</v>
      </c>
      <c r="B260" s="358" t="s">
        <v>3178</v>
      </c>
      <c r="C260" s="354" t="s">
        <v>1445</v>
      </c>
      <c r="D260" s="355">
        <v>3</v>
      </c>
      <c r="E260" s="104">
        <v>125</v>
      </c>
      <c r="F260" s="56">
        <f t="shared" si="5"/>
        <v>375</v>
      </c>
    </row>
    <row r="261" spans="1:6" s="5" customFormat="1" ht="30.6">
      <c r="A261" s="314" t="s">
        <v>9</v>
      </c>
      <c r="B261" s="358" t="s">
        <v>3179</v>
      </c>
      <c r="C261" s="354" t="s">
        <v>1446</v>
      </c>
      <c r="D261" s="355">
        <v>3</v>
      </c>
      <c r="E261" s="104">
        <v>125</v>
      </c>
      <c r="F261" s="56">
        <f t="shared" si="5"/>
        <v>375</v>
      </c>
    </row>
    <row r="262" spans="1:6" s="5" customFormat="1" ht="30.6">
      <c r="A262" s="314" t="s">
        <v>9</v>
      </c>
      <c r="B262" s="358" t="s">
        <v>3180</v>
      </c>
      <c r="C262" s="354" t="s">
        <v>1447</v>
      </c>
      <c r="D262" s="355">
        <v>3</v>
      </c>
      <c r="E262" s="104">
        <v>125</v>
      </c>
      <c r="F262" s="56">
        <f t="shared" si="5"/>
        <v>375</v>
      </c>
    </row>
    <row r="263" spans="1:6" s="5" customFormat="1" ht="30.6">
      <c r="A263" s="314" t="s">
        <v>9</v>
      </c>
      <c r="B263" s="358" t="s">
        <v>3181</v>
      </c>
      <c r="C263" s="354" t="s">
        <v>1448</v>
      </c>
      <c r="D263" s="355">
        <v>3</v>
      </c>
      <c r="E263" s="104">
        <v>125</v>
      </c>
      <c r="F263" s="56">
        <f t="shared" si="5"/>
        <v>375</v>
      </c>
    </row>
    <row r="264" spans="1:6" s="5" customFormat="1" ht="30.6">
      <c r="A264" s="314" t="s">
        <v>9</v>
      </c>
      <c r="B264" s="358" t="s">
        <v>3182</v>
      </c>
      <c r="C264" s="354" t="s">
        <v>1449</v>
      </c>
      <c r="D264" s="355">
        <v>3</v>
      </c>
      <c r="E264" s="104">
        <v>125</v>
      </c>
      <c r="F264" s="56">
        <f t="shared" si="5"/>
        <v>375</v>
      </c>
    </row>
    <row r="265" spans="1:6" s="5" customFormat="1" ht="30.6">
      <c r="A265" s="314" t="s">
        <v>9</v>
      </c>
      <c r="B265" s="358" t="s">
        <v>3183</v>
      </c>
      <c r="C265" s="354" t="s">
        <v>1450</v>
      </c>
      <c r="D265" s="355">
        <v>3</v>
      </c>
      <c r="E265" s="104">
        <v>125</v>
      </c>
      <c r="F265" s="56">
        <f t="shared" si="5"/>
        <v>375</v>
      </c>
    </row>
    <row r="266" spans="1:6" s="5" customFormat="1" ht="30.6">
      <c r="A266" s="314" t="s">
        <v>9</v>
      </c>
      <c r="B266" s="358" t="s">
        <v>3184</v>
      </c>
      <c r="C266" s="354" t="s">
        <v>1451</v>
      </c>
      <c r="D266" s="355">
        <v>3</v>
      </c>
      <c r="E266" s="104">
        <v>125</v>
      </c>
      <c r="F266" s="56">
        <f t="shared" si="5"/>
        <v>375</v>
      </c>
    </row>
    <row r="267" spans="1:6" s="5" customFormat="1" ht="30.6">
      <c r="A267" s="314" t="s">
        <v>9</v>
      </c>
      <c r="B267" s="358" t="s">
        <v>3185</v>
      </c>
      <c r="C267" s="354" t="s">
        <v>1452</v>
      </c>
      <c r="D267" s="355">
        <v>3</v>
      </c>
      <c r="E267" s="104">
        <v>125</v>
      </c>
      <c r="F267" s="56">
        <f t="shared" si="5"/>
        <v>375</v>
      </c>
    </row>
    <row r="268" spans="1:6" s="5" customFormat="1" ht="30.6">
      <c r="A268" s="314" t="s">
        <v>9</v>
      </c>
      <c r="B268" s="358" t="s">
        <v>3186</v>
      </c>
      <c r="C268" s="354" t="s">
        <v>1453</v>
      </c>
      <c r="D268" s="355">
        <v>3</v>
      </c>
      <c r="E268" s="104">
        <v>125</v>
      </c>
      <c r="F268" s="56">
        <f t="shared" si="5"/>
        <v>375</v>
      </c>
    </row>
    <row r="269" spans="1:6" s="5" customFormat="1" ht="30.6">
      <c r="A269" s="314" t="s">
        <v>9</v>
      </c>
      <c r="B269" s="358" t="s">
        <v>3187</v>
      </c>
      <c r="C269" s="354" t="s">
        <v>1454</v>
      </c>
      <c r="D269" s="355">
        <v>3</v>
      </c>
      <c r="E269" s="104">
        <v>125</v>
      </c>
      <c r="F269" s="56">
        <f t="shared" si="5"/>
        <v>375</v>
      </c>
    </row>
    <row r="270" spans="1:6" s="5" customFormat="1" ht="30.6">
      <c r="A270" s="314" t="s">
        <v>9</v>
      </c>
      <c r="B270" s="358" t="s">
        <v>3188</v>
      </c>
      <c r="C270" s="354" t="s">
        <v>1455</v>
      </c>
      <c r="D270" s="355">
        <v>3</v>
      </c>
      <c r="E270" s="104">
        <v>125</v>
      </c>
      <c r="F270" s="56">
        <f t="shared" si="5"/>
        <v>375</v>
      </c>
    </row>
    <row r="271" spans="1:6" s="5" customFormat="1" ht="12" customHeight="1">
      <c r="A271" s="314" t="s">
        <v>9</v>
      </c>
      <c r="B271" s="358" t="s">
        <v>3189</v>
      </c>
      <c r="C271" s="354" t="s">
        <v>1456</v>
      </c>
      <c r="D271" s="355">
        <v>3</v>
      </c>
      <c r="E271" s="104">
        <v>125</v>
      </c>
      <c r="F271" s="56">
        <f t="shared" si="5"/>
        <v>375</v>
      </c>
    </row>
    <row r="272" spans="1:6" ht="30.6">
      <c r="A272" s="314" t="s">
        <v>9</v>
      </c>
      <c r="B272" s="358" t="s">
        <v>3190</v>
      </c>
      <c r="C272" s="354" t="s">
        <v>1457</v>
      </c>
      <c r="D272" s="355">
        <v>3</v>
      </c>
      <c r="E272" s="104">
        <v>125</v>
      </c>
      <c r="F272" s="56">
        <f t="shared" si="5"/>
        <v>375</v>
      </c>
    </row>
    <row r="273" spans="1:6" ht="12.75" customHeight="1">
      <c r="A273" s="314" t="s">
        <v>9</v>
      </c>
      <c r="B273" s="358" t="s">
        <v>3191</v>
      </c>
      <c r="C273" s="354" t="s">
        <v>1458</v>
      </c>
      <c r="D273" s="355">
        <v>3</v>
      </c>
      <c r="E273" s="104">
        <v>125</v>
      </c>
      <c r="F273" s="56">
        <f t="shared" si="5"/>
        <v>375</v>
      </c>
    </row>
    <row r="274" spans="1:6" ht="30.6">
      <c r="A274" s="314" t="s">
        <v>9</v>
      </c>
      <c r="B274" s="358" t="s">
        <v>3192</v>
      </c>
      <c r="C274" s="354" t="s">
        <v>1459</v>
      </c>
      <c r="D274" s="355">
        <v>3</v>
      </c>
      <c r="E274" s="104">
        <v>125</v>
      </c>
      <c r="F274" s="56">
        <f t="shared" si="5"/>
        <v>375</v>
      </c>
    </row>
    <row r="275" spans="1:6" ht="30.6">
      <c r="A275" s="314" t="s">
        <v>9</v>
      </c>
      <c r="B275" s="358" t="s">
        <v>3193</v>
      </c>
      <c r="C275" s="354" t="s">
        <v>1460</v>
      </c>
      <c r="D275" s="355">
        <v>3</v>
      </c>
      <c r="E275" s="104">
        <v>125</v>
      </c>
      <c r="F275" s="56">
        <f t="shared" si="5"/>
        <v>375</v>
      </c>
    </row>
    <row r="276" spans="1:6" ht="30.6">
      <c r="A276" s="314" t="s">
        <v>9</v>
      </c>
      <c r="B276" s="358" t="s">
        <v>3194</v>
      </c>
      <c r="C276" s="354" t="s">
        <v>1461</v>
      </c>
      <c r="D276" s="355">
        <v>3</v>
      </c>
      <c r="E276" s="104">
        <v>125</v>
      </c>
      <c r="F276" s="56">
        <f t="shared" si="5"/>
        <v>375</v>
      </c>
    </row>
    <row r="277" spans="1:6" ht="30.6">
      <c r="A277" s="314" t="s">
        <v>9</v>
      </c>
      <c r="B277" s="358" t="s">
        <v>3195</v>
      </c>
      <c r="C277" s="354" t="s">
        <v>1462</v>
      </c>
      <c r="D277" s="355">
        <v>3</v>
      </c>
      <c r="E277" s="104">
        <v>125</v>
      </c>
      <c r="F277" s="56">
        <f t="shared" si="5"/>
        <v>375</v>
      </c>
    </row>
    <row r="278" spans="1:6" ht="30.6">
      <c r="A278" s="314" t="s">
        <v>9</v>
      </c>
      <c r="B278" s="358" t="s">
        <v>3196</v>
      </c>
      <c r="C278" s="354" t="s">
        <v>1463</v>
      </c>
      <c r="D278" s="355">
        <v>3</v>
      </c>
      <c r="E278" s="104">
        <v>125</v>
      </c>
      <c r="F278" s="56">
        <f t="shared" si="5"/>
        <v>375</v>
      </c>
    </row>
    <row r="279" spans="1:6" ht="20.399999999999999">
      <c r="A279" s="314" t="s">
        <v>9</v>
      </c>
      <c r="B279" s="358" t="s">
        <v>3197</v>
      </c>
      <c r="C279" s="354" t="s">
        <v>1464</v>
      </c>
      <c r="D279" s="355">
        <v>3</v>
      </c>
      <c r="E279" s="104">
        <v>125</v>
      </c>
      <c r="F279" s="56">
        <f t="shared" si="5"/>
        <v>375</v>
      </c>
    </row>
    <row r="280" spans="1:6" ht="30.6">
      <c r="A280" s="314" t="s">
        <v>9</v>
      </c>
      <c r="B280" s="358" t="s">
        <v>3198</v>
      </c>
      <c r="C280" s="354" t="s">
        <v>1465</v>
      </c>
      <c r="D280" s="355">
        <v>3</v>
      </c>
      <c r="E280" s="104">
        <v>125</v>
      </c>
      <c r="F280" s="56">
        <f t="shared" si="5"/>
        <v>375</v>
      </c>
    </row>
    <row r="281" spans="1:6" ht="30.6">
      <c r="A281" s="314" t="s">
        <v>9</v>
      </c>
      <c r="B281" s="358" t="s">
        <v>3199</v>
      </c>
      <c r="C281" s="354" t="s">
        <v>1466</v>
      </c>
      <c r="D281" s="355">
        <v>3</v>
      </c>
      <c r="E281" s="104">
        <v>125</v>
      </c>
      <c r="F281" s="56">
        <f t="shared" si="5"/>
        <v>375</v>
      </c>
    </row>
    <row r="282" spans="1:6" ht="30.6">
      <c r="A282" s="314" t="s">
        <v>9</v>
      </c>
      <c r="B282" s="358" t="s">
        <v>3200</v>
      </c>
      <c r="C282" s="354" t="s">
        <v>1467</v>
      </c>
      <c r="D282" s="355">
        <v>3</v>
      </c>
      <c r="E282" s="104">
        <v>125</v>
      </c>
      <c r="F282" s="56">
        <f t="shared" si="5"/>
        <v>375</v>
      </c>
    </row>
    <row r="283" spans="1:6" ht="30.6">
      <c r="A283" s="314" t="s">
        <v>9</v>
      </c>
      <c r="B283" s="358" t="s">
        <v>3201</v>
      </c>
      <c r="C283" s="354" t="s">
        <v>1468</v>
      </c>
      <c r="D283" s="355">
        <v>3</v>
      </c>
      <c r="E283" s="104">
        <v>125</v>
      </c>
      <c r="F283" s="56">
        <f t="shared" si="5"/>
        <v>375</v>
      </c>
    </row>
    <row r="284" spans="1:6" ht="20.399999999999999">
      <c r="A284" s="314" t="s">
        <v>9</v>
      </c>
      <c r="B284" s="358" t="s">
        <v>3202</v>
      </c>
      <c r="C284" s="354" t="s">
        <v>1469</v>
      </c>
      <c r="D284" s="355">
        <v>3</v>
      </c>
      <c r="E284" s="104">
        <v>125</v>
      </c>
      <c r="F284" s="56">
        <f t="shared" si="5"/>
        <v>375</v>
      </c>
    </row>
    <row r="285" spans="1:6" ht="30.6">
      <c r="A285" s="314" t="s">
        <v>9</v>
      </c>
      <c r="B285" s="358" t="s">
        <v>3203</v>
      </c>
      <c r="C285" s="354" t="s">
        <v>1470</v>
      </c>
      <c r="D285" s="355">
        <v>3</v>
      </c>
      <c r="E285" s="104">
        <v>125</v>
      </c>
      <c r="F285" s="56">
        <f t="shared" si="5"/>
        <v>375</v>
      </c>
    </row>
    <row r="286" spans="1:6" ht="30.6">
      <c r="A286" s="314" t="s">
        <v>9</v>
      </c>
      <c r="B286" s="358" t="s">
        <v>3204</v>
      </c>
      <c r="C286" s="354" t="s">
        <v>1471</v>
      </c>
      <c r="D286" s="355">
        <v>3</v>
      </c>
      <c r="E286" s="104">
        <v>125</v>
      </c>
      <c r="F286" s="56">
        <f t="shared" si="5"/>
        <v>375</v>
      </c>
    </row>
    <row r="287" spans="1:6" ht="30.6">
      <c r="A287" s="314" t="s">
        <v>9</v>
      </c>
      <c r="B287" s="358" t="s">
        <v>3205</v>
      </c>
      <c r="C287" s="354" t="s">
        <v>1472</v>
      </c>
      <c r="D287" s="355">
        <v>3</v>
      </c>
      <c r="E287" s="104">
        <v>125</v>
      </c>
      <c r="F287" s="56">
        <f t="shared" si="5"/>
        <v>375</v>
      </c>
    </row>
    <row r="288" spans="1:6" ht="30.6">
      <c r="A288" s="314" t="s">
        <v>9</v>
      </c>
      <c r="B288" s="358" t="s">
        <v>3206</v>
      </c>
      <c r="C288" s="354" t="s">
        <v>1473</v>
      </c>
      <c r="D288" s="355">
        <v>3</v>
      </c>
      <c r="E288" s="104">
        <v>125</v>
      </c>
      <c r="F288" s="56">
        <f t="shared" si="5"/>
        <v>375</v>
      </c>
    </row>
    <row r="289" spans="1:6" ht="20.399999999999999">
      <c r="A289" s="314" t="s">
        <v>9</v>
      </c>
      <c r="B289" s="358" t="s">
        <v>1482</v>
      </c>
      <c r="C289" s="354" t="s">
        <v>1474</v>
      </c>
      <c r="D289" s="355">
        <v>5</v>
      </c>
      <c r="E289" s="104">
        <v>150</v>
      </c>
      <c r="F289" s="56">
        <f t="shared" si="5"/>
        <v>750</v>
      </c>
    </row>
    <row r="290" spans="1:6" ht="20.399999999999999">
      <c r="A290" s="314" t="s">
        <v>9</v>
      </c>
      <c r="B290" s="358" t="s">
        <v>1483</v>
      </c>
      <c r="C290" s="354" t="s">
        <v>1475</v>
      </c>
      <c r="D290" s="355">
        <v>5</v>
      </c>
      <c r="E290" s="104">
        <v>150</v>
      </c>
      <c r="F290" s="56">
        <f t="shared" si="5"/>
        <v>750</v>
      </c>
    </row>
    <row r="291" spans="1:6" ht="30.6">
      <c r="A291" s="314" t="s">
        <v>9</v>
      </c>
      <c r="B291" s="358" t="s">
        <v>1484</v>
      </c>
      <c r="C291" s="354" t="s">
        <v>1476</v>
      </c>
      <c r="D291" s="355">
        <v>5</v>
      </c>
      <c r="E291" s="104">
        <v>150</v>
      </c>
      <c r="F291" s="56">
        <f t="shared" si="5"/>
        <v>750</v>
      </c>
    </row>
    <row r="292" spans="1:6" ht="30.6">
      <c r="A292" s="314" t="s">
        <v>9</v>
      </c>
      <c r="B292" s="358" t="s">
        <v>1485</v>
      </c>
      <c r="C292" s="354" t="s">
        <v>1477</v>
      </c>
      <c r="D292" s="355">
        <v>5</v>
      </c>
      <c r="E292" s="104">
        <v>150</v>
      </c>
      <c r="F292" s="56">
        <f t="shared" si="5"/>
        <v>750</v>
      </c>
    </row>
    <row r="293" spans="1:6" ht="20.399999999999999">
      <c r="A293" s="314" t="s">
        <v>9</v>
      </c>
      <c r="B293" s="358" t="s">
        <v>1486</v>
      </c>
      <c r="C293" s="354" t="s">
        <v>1478</v>
      </c>
      <c r="D293" s="355">
        <v>5</v>
      </c>
      <c r="E293" s="104">
        <v>150</v>
      </c>
      <c r="F293" s="56">
        <f t="shared" si="5"/>
        <v>750</v>
      </c>
    </row>
    <row r="294" spans="1:6" ht="20.399999999999999">
      <c r="A294" s="314" t="s">
        <v>9</v>
      </c>
      <c r="B294" s="358" t="s">
        <v>1487</v>
      </c>
      <c r="C294" s="354" t="s">
        <v>1479</v>
      </c>
      <c r="D294" s="355">
        <v>5</v>
      </c>
      <c r="E294" s="104">
        <v>150</v>
      </c>
      <c r="F294" s="56">
        <f t="shared" si="5"/>
        <v>750</v>
      </c>
    </row>
    <row r="295" spans="1:6" ht="20.399999999999999">
      <c r="A295" s="314" t="s">
        <v>9</v>
      </c>
      <c r="B295" s="358" t="s">
        <v>1488</v>
      </c>
      <c r="C295" s="354" t="s">
        <v>1480</v>
      </c>
      <c r="D295" s="355">
        <v>5</v>
      </c>
      <c r="E295" s="104">
        <v>150</v>
      </c>
      <c r="F295" s="56">
        <f t="shared" si="5"/>
        <v>750</v>
      </c>
    </row>
    <row r="296" spans="1:6" ht="21" thickBot="1">
      <c r="A296" s="359" t="s">
        <v>9</v>
      </c>
      <c r="B296" s="358" t="s">
        <v>1489</v>
      </c>
      <c r="C296" s="354" t="s">
        <v>1481</v>
      </c>
      <c r="D296" s="355">
        <v>5</v>
      </c>
      <c r="E296" s="104">
        <v>150</v>
      </c>
      <c r="F296" s="56">
        <f t="shared" si="5"/>
        <v>750</v>
      </c>
    </row>
    <row r="297" spans="1:6" ht="12" thickBot="1">
      <c r="A297" s="471" t="s">
        <v>1065</v>
      </c>
      <c r="B297" s="472"/>
      <c r="C297" s="472"/>
      <c r="D297" s="472"/>
      <c r="E297" s="473"/>
      <c r="F297" s="276">
        <f>SUM(F176:F296)</f>
        <v>105267.5</v>
      </c>
    </row>
    <row r="298" spans="1:6" ht="13.8" thickBot="1"/>
    <row r="299" spans="1:6" ht="12" thickBot="1">
      <c r="A299" s="471" t="s">
        <v>1490</v>
      </c>
      <c r="B299" s="472"/>
      <c r="C299" s="472"/>
      <c r="D299" s="472"/>
      <c r="E299" s="473"/>
      <c r="F299" s="276">
        <f>F297+F169+F139</f>
        <v>416539.3400000002</v>
      </c>
    </row>
  </sheetData>
  <mergeCells count="4">
    <mergeCell ref="A297:E297"/>
    <mergeCell ref="A299:E299"/>
    <mergeCell ref="A139:E139"/>
    <mergeCell ref="A169:E169"/>
  </mergeCells>
  <pageMargins left="0.70866141732283472" right="0.70866141732283472" top="0.74803149606299213" bottom="0.74803149606299213" header="0.31496062992125984" footer="0.31496062992125984"/>
  <pageSetup paperSize="9" scale="84" orientation="portrait" r:id="rId1"/>
  <headerFooter>
    <oddFooter>Página &amp;P</oddFooter>
  </headerFooter>
  <rowBreaks count="1" manualBreakCount="1">
    <brk id="118"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E49C0-96D7-43CD-878F-8646FF0314F0}">
  <dimension ref="A1:F260"/>
  <sheetViews>
    <sheetView showGridLines="0" zoomScale="115" zoomScaleNormal="115" zoomScaleSheetLayoutView="75" workbookViewId="0">
      <pane xSplit="6" ySplit="3" topLeftCell="G4" activePane="bottomRight" state="frozen"/>
      <selection activeCell="A2" sqref="A2:F2"/>
      <selection pane="topRight" activeCell="A2" sqref="A2:F2"/>
      <selection pane="bottomLeft" activeCell="A2" sqref="A2:F2"/>
      <selection pane="bottomRight" activeCell="E254" sqref="E254"/>
    </sheetView>
  </sheetViews>
  <sheetFormatPr baseColWidth="10" defaultColWidth="11" defaultRowHeight="13.2"/>
  <cols>
    <col min="1" max="1" width="6.59765625" style="281" customWidth="1"/>
    <col min="2" max="2" width="49.3984375" style="281" customWidth="1"/>
    <col min="3" max="4" width="10.09765625" style="281" customWidth="1"/>
    <col min="5" max="5" width="10.09765625" style="15" customWidth="1"/>
    <col min="6" max="6" width="10.59765625" style="12" customWidth="1"/>
    <col min="7" max="16384" width="11" style="3"/>
  </cols>
  <sheetData>
    <row r="1" spans="1:6" ht="12">
      <c r="A1" s="286"/>
      <c r="B1" s="287"/>
      <c r="C1" s="287"/>
      <c r="D1" s="288"/>
      <c r="E1" s="288"/>
      <c r="F1" s="286"/>
    </row>
    <row r="2" spans="1:6" ht="13.5" customHeight="1" thickBot="1">
      <c r="A2" s="300" t="s">
        <v>1491</v>
      </c>
      <c r="B2" s="300"/>
      <c r="C2" s="300"/>
      <c r="D2" s="300"/>
      <c r="E2" s="300"/>
      <c r="F2" s="300"/>
    </row>
    <row r="3" spans="1:6" s="112" customFormat="1" ht="23.25" customHeight="1" thickBot="1">
      <c r="A3" s="371" t="s">
        <v>1014</v>
      </c>
      <c r="B3" s="372" t="s">
        <v>8</v>
      </c>
      <c r="C3" s="373" t="s">
        <v>0</v>
      </c>
      <c r="D3" s="374" t="s">
        <v>130</v>
      </c>
      <c r="E3" s="16" t="s">
        <v>1</v>
      </c>
      <c r="F3" s="375" t="s">
        <v>2</v>
      </c>
    </row>
    <row r="4" spans="1:6" s="5" customFormat="1" ht="30.6">
      <c r="A4" s="314" t="s">
        <v>9</v>
      </c>
      <c r="B4" s="358" t="s">
        <v>3207</v>
      </c>
      <c r="C4" s="376" t="s">
        <v>1492</v>
      </c>
      <c r="D4" s="357">
        <v>2</v>
      </c>
      <c r="E4" s="104">
        <v>361.05</v>
      </c>
      <c r="F4" s="56">
        <f t="shared" ref="F4:F67" si="0">ROUND(E4*D4,2)</f>
        <v>722.1</v>
      </c>
    </row>
    <row r="5" spans="1:6" s="5" customFormat="1" ht="30.6">
      <c r="A5" s="314" t="s">
        <v>9</v>
      </c>
      <c r="B5" s="358" t="s">
        <v>3208</v>
      </c>
      <c r="C5" s="376" t="s">
        <v>1493</v>
      </c>
      <c r="D5" s="357">
        <v>2</v>
      </c>
      <c r="E5" s="104">
        <v>361.05</v>
      </c>
      <c r="F5" s="56">
        <f t="shared" si="0"/>
        <v>722.1</v>
      </c>
    </row>
    <row r="6" spans="1:6" s="5" customFormat="1" ht="30.6">
      <c r="A6" s="314" t="s">
        <v>9</v>
      </c>
      <c r="B6" s="358" t="s">
        <v>3209</v>
      </c>
      <c r="C6" s="376" t="s">
        <v>1494</v>
      </c>
      <c r="D6" s="357">
        <v>2</v>
      </c>
      <c r="E6" s="104">
        <v>361.05</v>
      </c>
      <c r="F6" s="56">
        <f t="shared" si="0"/>
        <v>722.1</v>
      </c>
    </row>
    <row r="7" spans="1:6" s="5" customFormat="1" ht="30.6">
      <c r="A7" s="314" t="s">
        <v>9</v>
      </c>
      <c r="B7" s="358" t="s">
        <v>3210</v>
      </c>
      <c r="C7" s="376" t="s">
        <v>1496</v>
      </c>
      <c r="D7" s="357">
        <v>2</v>
      </c>
      <c r="E7" s="104">
        <v>361.05</v>
      </c>
      <c r="F7" s="56">
        <f t="shared" si="0"/>
        <v>722.1</v>
      </c>
    </row>
    <row r="8" spans="1:6" s="5" customFormat="1" ht="30.6">
      <c r="A8" s="314" t="s">
        <v>9</v>
      </c>
      <c r="B8" s="358" t="s">
        <v>3211</v>
      </c>
      <c r="C8" s="376" t="s">
        <v>1497</v>
      </c>
      <c r="D8" s="357">
        <v>2</v>
      </c>
      <c r="E8" s="104">
        <v>361.05</v>
      </c>
      <c r="F8" s="56">
        <f t="shared" si="0"/>
        <v>722.1</v>
      </c>
    </row>
    <row r="9" spans="1:6" s="5" customFormat="1" ht="30.6">
      <c r="A9" s="314" t="s">
        <v>9</v>
      </c>
      <c r="B9" s="358" t="s">
        <v>3212</v>
      </c>
      <c r="C9" s="376" t="s">
        <v>1498</v>
      </c>
      <c r="D9" s="357">
        <v>2</v>
      </c>
      <c r="E9" s="104">
        <v>361.05</v>
      </c>
      <c r="F9" s="56">
        <f t="shared" si="0"/>
        <v>722.1</v>
      </c>
    </row>
    <row r="10" spans="1:6" s="5" customFormat="1" ht="30.6">
      <c r="A10" s="314" t="s">
        <v>9</v>
      </c>
      <c r="B10" s="358" t="s">
        <v>3213</v>
      </c>
      <c r="C10" s="376" t="s">
        <v>1499</v>
      </c>
      <c r="D10" s="357">
        <v>2</v>
      </c>
      <c r="E10" s="104">
        <v>361.05</v>
      </c>
      <c r="F10" s="56">
        <f t="shared" si="0"/>
        <v>722.1</v>
      </c>
    </row>
    <row r="11" spans="1:6" s="5" customFormat="1" ht="30.6">
      <c r="A11" s="314" t="s">
        <v>9</v>
      </c>
      <c r="B11" s="358" t="s">
        <v>3214</v>
      </c>
      <c r="C11" s="376" t="s">
        <v>1500</v>
      </c>
      <c r="D11" s="357">
        <v>2</v>
      </c>
      <c r="E11" s="104">
        <v>315.40000000000003</v>
      </c>
      <c r="F11" s="56">
        <f t="shared" si="0"/>
        <v>630.79999999999995</v>
      </c>
    </row>
    <row r="12" spans="1:6" s="5" customFormat="1" ht="30.6">
      <c r="A12" s="314" t="s">
        <v>9</v>
      </c>
      <c r="B12" s="358" t="s">
        <v>3215</v>
      </c>
      <c r="C12" s="376" t="s">
        <v>1501</v>
      </c>
      <c r="D12" s="357">
        <v>2</v>
      </c>
      <c r="E12" s="104">
        <v>315.40000000000003</v>
      </c>
      <c r="F12" s="56">
        <f t="shared" si="0"/>
        <v>630.79999999999995</v>
      </c>
    </row>
    <row r="13" spans="1:6" s="5" customFormat="1" ht="30.6">
      <c r="A13" s="314" t="s">
        <v>9</v>
      </c>
      <c r="B13" s="358" t="s">
        <v>3216</v>
      </c>
      <c r="C13" s="376" t="s">
        <v>1502</v>
      </c>
      <c r="D13" s="357">
        <v>2</v>
      </c>
      <c r="E13" s="104">
        <v>315.40000000000003</v>
      </c>
      <c r="F13" s="56">
        <f t="shared" si="0"/>
        <v>630.79999999999995</v>
      </c>
    </row>
    <row r="14" spans="1:6" s="5" customFormat="1" ht="30.6">
      <c r="A14" s="314" t="s">
        <v>9</v>
      </c>
      <c r="B14" s="358" t="s">
        <v>3217</v>
      </c>
      <c r="C14" s="376" t="s">
        <v>1503</v>
      </c>
      <c r="D14" s="357">
        <v>2</v>
      </c>
      <c r="E14" s="104">
        <v>186.75000000000003</v>
      </c>
      <c r="F14" s="56">
        <f t="shared" si="0"/>
        <v>373.5</v>
      </c>
    </row>
    <row r="15" spans="1:6" s="5" customFormat="1" ht="30.6">
      <c r="A15" s="314" t="s">
        <v>9</v>
      </c>
      <c r="B15" s="358" t="s">
        <v>3218</v>
      </c>
      <c r="C15" s="376" t="s">
        <v>1504</v>
      </c>
      <c r="D15" s="357">
        <v>2</v>
      </c>
      <c r="E15" s="104">
        <v>161.85000000000002</v>
      </c>
      <c r="F15" s="56">
        <f t="shared" si="0"/>
        <v>323.7</v>
      </c>
    </row>
    <row r="16" spans="1:6" s="5" customFormat="1" ht="30.6">
      <c r="A16" s="314" t="s">
        <v>9</v>
      </c>
      <c r="B16" s="358" t="s">
        <v>3219</v>
      </c>
      <c r="C16" s="376" t="s">
        <v>1505</v>
      </c>
      <c r="D16" s="357">
        <v>2</v>
      </c>
      <c r="E16" s="104">
        <v>161.85000000000002</v>
      </c>
      <c r="F16" s="56">
        <f t="shared" si="0"/>
        <v>323.7</v>
      </c>
    </row>
    <row r="17" spans="1:6" s="5" customFormat="1" ht="30.6">
      <c r="A17" s="314" t="s">
        <v>9</v>
      </c>
      <c r="B17" s="358" t="s">
        <v>3220</v>
      </c>
      <c r="C17" s="376" t="s">
        <v>1506</v>
      </c>
      <c r="D17" s="357">
        <v>2</v>
      </c>
      <c r="E17" s="104">
        <v>161.85000000000002</v>
      </c>
      <c r="F17" s="56">
        <f t="shared" si="0"/>
        <v>323.7</v>
      </c>
    </row>
    <row r="18" spans="1:6" s="5" customFormat="1" ht="30.6">
      <c r="A18" s="314" t="s">
        <v>9</v>
      </c>
      <c r="B18" s="358" t="s">
        <v>3221</v>
      </c>
      <c r="C18" s="376" t="s">
        <v>1507</v>
      </c>
      <c r="D18" s="357">
        <v>2</v>
      </c>
      <c r="E18" s="104">
        <v>242.77500000000003</v>
      </c>
      <c r="F18" s="56">
        <f t="shared" si="0"/>
        <v>485.55</v>
      </c>
    </row>
    <row r="19" spans="1:6" s="5" customFormat="1" ht="30.6">
      <c r="A19" s="314" t="s">
        <v>9</v>
      </c>
      <c r="B19" s="358" t="s">
        <v>3222</v>
      </c>
      <c r="C19" s="376" t="s">
        <v>1508</v>
      </c>
      <c r="D19" s="357">
        <v>2</v>
      </c>
      <c r="E19" s="104">
        <v>242.77500000000003</v>
      </c>
      <c r="F19" s="56">
        <f t="shared" si="0"/>
        <v>485.55</v>
      </c>
    </row>
    <row r="20" spans="1:6" s="5" customFormat="1" ht="30.6">
      <c r="A20" s="314" t="s">
        <v>9</v>
      </c>
      <c r="B20" s="358" t="s">
        <v>3223</v>
      </c>
      <c r="C20" s="376" t="s">
        <v>1509</v>
      </c>
      <c r="D20" s="357">
        <v>5</v>
      </c>
      <c r="E20" s="104">
        <v>203.6464285714286</v>
      </c>
      <c r="F20" s="56">
        <f t="shared" si="0"/>
        <v>1018.23</v>
      </c>
    </row>
    <row r="21" spans="1:6" s="5" customFormat="1" ht="30.6">
      <c r="A21" s="314" t="s">
        <v>9</v>
      </c>
      <c r="B21" s="358" t="s">
        <v>3224</v>
      </c>
      <c r="C21" s="376" t="s">
        <v>1510</v>
      </c>
      <c r="D21" s="357">
        <v>5</v>
      </c>
      <c r="E21" s="104">
        <v>203.6464285714286</v>
      </c>
      <c r="F21" s="56">
        <f t="shared" si="0"/>
        <v>1018.23</v>
      </c>
    </row>
    <row r="22" spans="1:6" s="5" customFormat="1" ht="30.6">
      <c r="A22" s="314" t="s">
        <v>9</v>
      </c>
      <c r="B22" s="358" t="s">
        <v>3225</v>
      </c>
      <c r="C22" s="376" t="s">
        <v>1511</v>
      </c>
      <c r="D22" s="357">
        <v>5</v>
      </c>
      <c r="E22" s="104">
        <v>203.6464285714286</v>
      </c>
      <c r="F22" s="56">
        <f t="shared" si="0"/>
        <v>1018.23</v>
      </c>
    </row>
    <row r="23" spans="1:6" s="5" customFormat="1" ht="30.6">
      <c r="A23" s="314" t="s">
        <v>9</v>
      </c>
      <c r="B23" s="358" t="s">
        <v>3226</v>
      </c>
      <c r="C23" s="376" t="s">
        <v>1512</v>
      </c>
      <c r="D23" s="357">
        <v>5</v>
      </c>
      <c r="E23" s="104">
        <v>203.6464285714286</v>
      </c>
      <c r="F23" s="56">
        <f t="shared" si="0"/>
        <v>1018.23</v>
      </c>
    </row>
    <row r="24" spans="1:6" s="5" customFormat="1" ht="30.6">
      <c r="A24" s="314" t="s">
        <v>9</v>
      </c>
      <c r="B24" s="358" t="s">
        <v>3227</v>
      </c>
      <c r="C24" s="376" t="s">
        <v>1513</v>
      </c>
      <c r="D24" s="357">
        <v>5</v>
      </c>
      <c r="E24" s="104">
        <v>203.6464285714286</v>
      </c>
      <c r="F24" s="56">
        <f t="shared" si="0"/>
        <v>1018.23</v>
      </c>
    </row>
    <row r="25" spans="1:6" s="5" customFormat="1" ht="30.6">
      <c r="A25" s="314" t="s">
        <v>9</v>
      </c>
      <c r="B25" s="358" t="s">
        <v>3228</v>
      </c>
      <c r="C25" s="376" t="s">
        <v>1514</v>
      </c>
      <c r="D25" s="357">
        <v>5</v>
      </c>
      <c r="E25" s="104">
        <v>203.6464285714286</v>
      </c>
      <c r="F25" s="56">
        <f t="shared" si="0"/>
        <v>1018.23</v>
      </c>
    </row>
    <row r="26" spans="1:6" s="5" customFormat="1" ht="30.6">
      <c r="A26" s="314" t="s">
        <v>9</v>
      </c>
      <c r="B26" s="358" t="s">
        <v>3229</v>
      </c>
      <c r="C26" s="376" t="s">
        <v>1515</v>
      </c>
      <c r="D26" s="357">
        <v>5</v>
      </c>
      <c r="E26" s="104">
        <v>203.6464285714286</v>
      </c>
      <c r="F26" s="56">
        <f t="shared" si="0"/>
        <v>1018.23</v>
      </c>
    </row>
    <row r="27" spans="1:6" s="5" customFormat="1" ht="40.799999999999997">
      <c r="A27" s="314" t="s">
        <v>9</v>
      </c>
      <c r="B27" s="358" t="s">
        <v>3230</v>
      </c>
      <c r="C27" s="376" t="s">
        <v>1516</v>
      </c>
      <c r="D27" s="357">
        <v>5</v>
      </c>
      <c r="E27" s="104">
        <v>1502.3000000000002</v>
      </c>
      <c r="F27" s="56">
        <f t="shared" si="0"/>
        <v>7511.5</v>
      </c>
    </row>
    <row r="28" spans="1:6" s="5" customFormat="1" ht="40.799999999999997">
      <c r="A28" s="314" t="s">
        <v>9</v>
      </c>
      <c r="B28" s="358" t="s">
        <v>3231</v>
      </c>
      <c r="C28" s="376" t="s">
        <v>1517</v>
      </c>
      <c r="D28" s="357">
        <v>5</v>
      </c>
      <c r="E28" s="104">
        <v>1502.3000000000002</v>
      </c>
      <c r="F28" s="56">
        <f t="shared" si="0"/>
        <v>7511.5</v>
      </c>
    </row>
    <row r="29" spans="1:6" s="5" customFormat="1" ht="40.799999999999997">
      <c r="A29" s="314" t="s">
        <v>9</v>
      </c>
      <c r="B29" s="358" t="s">
        <v>3232</v>
      </c>
      <c r="C29" s="376" t="s">
        <v>1518</v>
      </c>
      <c r="D29" s="357">
        <v>5</v>
      </c>
      <c r="E29" s="104">
        <v>1502.3000000000002</v>
      </c>
      <c r="F29" s="56">
        <f t="shared" si="0"/>
        <v>7511.5</v>
      </c>
    </row>
    <row r="30" spans="1:6" s="5" customFormat="1" ht="40.799999999999997">
      <c r="A30" s="314" t="s">
        <v>9</v>
      </c>
      <c r="B30" s="358" t="s">
        <v>3233</v>
      </c>
      <c r="C30" s="376" t="s">
        <v>1519</v>
      </c>
      <c r="D30" s="357">
        <v>5</v>
      </c>
      <c r="E30" s="104">
        <v>908.85</v>
      </c>
      <c r="F30" s="56">
        <f t="shared" si="0"/>
        <v>4544.25</v>
      </c>
    </row>
    <row r="31" spans="1:6" s="5" customFormat="1" ht="40.799999999999997">
      <c r="A31" s="314" t="s">
        <v>9</v>
      </c>
      <c r="B31" s="358" t="s">
        <v>3234</v>
      </c>
      <c r="C31" s="376" t="s">
        <v>1520</v>
      </c>
      <c r="D31" s="357">
        <v>5</v>
      </c>
      <c r="E31" s="104">
        <v>377.65000000000003</v>
      </c>
      <c r="F31" s="56">
        <f t="shared" si="0"/>
        <v>1888.25</v>
      </c>
    </row>
    <row r="32" spans="1:6" s="5" customFormat="1" ht="40.799999999999997">
      <c r="A32" s="314" t="s">
        <v>9</v>
      </c>
      <c r="B32" s="358" t="s">
        <v>3235</v>
      </c>
      <c r="C32" s="376" t="s">
        <v>1521</v>
      </c>
      <c r="D32" s="357">
        <v>5</v>
      </c>
      <c r="E32" s="104">
        <v>377.65000000000003</v>
      </c>
      <c r="F32" s="56">
        <f t="shared" si="0"/>
        <v>1888.25</v>
      </c>
    </row>
    <row r="33" spans="1:6" s="5" customFormat="1" ht="40.799999999999997">
      <c r="A33" s="314" t="s">
        <v>9</v>
      </c>
      <c r="B33" s="358" t="s">
        <v>3236</v>
      </c>
      <c r="C33" s="376" t="s">
        <v>1522</v>
      </c>
      <c r="D33" s="357">
        <v>5</v>
      </c>
      <c r="E33" s="104">
        <v>377.65000000000003</v>
      </c>
      <c r="F33" s="56">
        <f t="shared" si="0"/>
        <v>1888.25</v>
      </c>
    </row>
    <row r="34" spans="1:6" s="5" customFormat="1" ht="40.799999999999997">
      <c r="A34" s="314" t="s">
        <v>9</v>
      </c>
      <c r="B34" s="358" t="s">
        <v>3237</v>
      </c>
      <c r="C34" s="376" t="s">
        <v>1523</v>
      </c>
      <c r="D34" s="357">
        <v>5</v>
      </c>
      <c r="E34" s="104">
        <v>379.72500000000002</v>
      </c>
      <c r="F34" s="56">
        <f t="shared" si="0"/>
        <v>1898.63</v>
      </c>
    </row>
    <row r="35" spans="1:6" s="5" customFormat="1" ht="40.799999999999997">
      <c r="A35" s="314" t="s">
        <v>9</v>
      </c>
      <c r="B35" s="358" t="s">
        <v>3238</v>
      </c>
      <c r="C35" s="376" t="s">
        <v>1524</v>
      </c>
      <c r="D35" s="357">
        <v>5</v>
      </c>
      <c r="E35" s="104">
        <v>379.72500000000002</v>
      </c>
      <c r="F35" s="56">
        <f t="shared" si="0"/>
        <v>1898.63</v>
      </c>
    </row>
    <row r="36" spans="1:6" s="5" customFormat="1" ht="20.399999999999999">
      <c r="A36" s="314" t="s">
        <v>9</v>
      </c>
      <c r="B36" s="358" t="s">
        <v>3239</v>
      </c>
      <c r="C36" s="376" t="s">
        <v>1525</v>
      </c>
      <c r="D36" s="357">
        <v>1</v>
      </c>
      <c r="E36" s="104">
        <v>3237.0000000000005</v>
      </c>
      <c r="F36" s="56">
        <f t="shared" si="0"/>
        <v>3237</v>
      </c>
    </row>
    <row r="37" spans="1:6" s="5" customFormat="1" ht="20.399999999999999">
      <c r="A37" s="314" t="s">
        <v>9</v>
      </c>
      <c r="B37" s="358" t="s">
        <v>1495</v>
      </c>
      <c r="C37" s="376" t="s">
        <v>1526</v>
      </c>
      <c r="D37" s="357">
        <v>5</v>
      </c>
      <c r="E37" s="104">
        <v>850</v>
      </c>
      <c r="F37" s="56">
        <f t="shared" si="0"/>
        <v>4250</v>
      </c>
    </row>
    <row r="38" spans="1:6" s="5" customFormat="1" ht="20.399999999999999">
      <c r="A38" s="314" t="s">
        <v>9</v>
      </c>
      <c r="B38" s="358" t="s">
        <v>3415</v>
      </c>
      <c r="C38" s="376" t="s">
        <v>1527</v>
      </c>
      <c r="D38" s="357">
        <v>1</v>
      </c>
      <c r="E38" s="104">
        <v>161.85000000000002</v>
      </c>
      <c r="F38" s="56">
        <f t="shared" si="0"/>
        <v>161.85</v>
      </c>
    </row>
    <row r="39" spans="1:6" s="5" customFormat="1" ht="20.399999999999999">
      <c r="A39" s="314" t="s">
        <v>9</v>
      </c>
      <c r="B39" s="358" t="s">
        <v>3416</v>
      </c>
      <c r="C39" s="376" t="s">
        <v>1528</v>
      </c>
      <c r="D39" s="357">
        <v>1</v>
      </c>
      <c r="E39" s="104">
        <v>161.85000000000002</v>
      </c>
      <c r="F39" s="56">
        <f t="shared" si="0"/>
        <v>161.85</v>
      </c>
    </row>
    <row r="40" spans="1:6" s="5" customFormat="1" ht="20.399999999999999">
      <c r="A40" s="314" t="s">
        <v>9</v>
      </c>
      <c r="B40" s="358" t="s">
        <v>3417</v>
      </c>
      <c r="C40" s="376" t="s">
        <v>1529</v>
      </c>
      <c r="D40" s="357">
        <v>1</v>
      </c>
      <c r="E40" s="104">
        <v>161.85000000000002</v>
      </c>
      <c r="F40" s="56">
        <f t="shared" si="0"/>
        <v>161.85</v>
      </c>
    </row>
    <row r="41" spans="1:6" s="5" customFormat="1" ht="20.399999999999999">
      <c r="A41" s="314" t="s">
        <v>9</v>
      </c>
      <c r="B41" s="358" t="s">
        <v>3418</v>
      </c>
      <c r="C41" s="376" t="s">
        <v>1530</v>
      </c>
      <c r="D41" s="357">
        <v>1</v>
      </c>
      <c r="E41" s="104">
        <v>161.85000000000002</v>
      </c>
      <c r="F41" s="56">
        <f t="shared" si="0"/>
        <v>161.85</v>
      </c>
    </row>
    <row r="42" spans="1:6" s="5" customFormat="1" ht="20.399999999999999">
      <c r="A42" s="314" t="s">
        <v>9</v>
      </c>
      <c r="B42" s="358" t="s">
        <v>3419</v>
      </c>
      <c r="C42" s="376" t="s">
        <v>1531</v>
      </c>
      <c r="D42" s="357">
        <v>1</v>
      </c>
      <c r="E42" s="104">
        <v>161.85000000000002</v>
      </c>
      <c r="F42" s="56">
        <f t="shared" si="0"/>
        <v>161.85</v>
      </c>
    </row>
    <row r="43" spans="1:6" s="5" customFormat="1" ht="20.399999999999999">
      <c r="A43" s="314" t="s">
        <v>9</v>
      </c>
      <c r="B43" s="358" t="s">
        <v>3420</v>
      </c>
      <c r="C43" s="376" t="s">
        <v>1532</v>
      </c>
      <c r="D43" s="357">
        <v>1</v>
      </c>
      <c r="E43" s="104">
        <v>161.85000000000002</v>
      </c>
      <c r="F43" s="56">
        <f t="shared" si="0"/>
        <v>161.85</v>
      </c>
    </row>
    <row r="44" spans="1:6" s="5" customFormat="1" ht="20.399999999999999">
      <c r="A44" s="314" t="s">
        <v>9</v>
      </c>
      <c r="B44" s="358" t="s">
        <v>3421</v>
      </c>
      <c r="C44" s="376" t="s">
        <v>1533</v>
      </c>
      <c r="D44" s="357">
        <v>1</v>
      </c>
      <c r="E44" s="104">
        <v>161.85000000000002</v>
      </c>
      <c r="F44" s="56">
        <f t="shared" si="0"/>
        <v>161.85</v>
      </c>
    </row>
    <row r="45" spans="1:6" s="5" customFormat="1" ht="20.399999999999999">
      <c r="A45" s="314" t="s">
        <v>9</v>
      </c>
      <c r="B45" s="358" t="s">
        <v>3422</v>
      </c>
      <c r="C45" s="376" t="s">
        <v>1534</v>
      </c>
      <c r="D45" s="357">
        <v>1</v>
      </c>
      <c r="E45" s="104">
        <v>161.85000000000002</v>
      </c>
      <c r="F45" s="56">
        <f t="shared" si="0"/>
        <v>161.85</v>
      </c>
    </row>
    <row r="46" spans="1:6" s="5" customFormat="1" ht="30.6">
      <c r="A46" s="314" t="s">
        <v>9</v>
      </c>
      <c r="B46" s="358" t="s">
        <v>3423</v>
      </c>
      <c r="C46" s="376" t="s">
        <v>1535</v>
      </c>
      <c r="D46" s="357">
        <v>1</v>
      </c>
      <c r="E46" s="104">
        <v>161.85000000000002</v>
      </c>
      <c r="F46" s="56">
        <f t="shared" si="0"/>
        <v>161.85</v>
      </c>
    </row>
    <row r="47" spans="1:6" s="5" customFormat="1" ht="20.399999999999999">
      <c r="A47" s="314" t="s">
        <v>9</v>
      </c>
      <c r="B47" s="358" t="s">
        <v>3424</v>
      </c>
      <c r="C47" s="376" t="s">
        <v>1536</v>
      </c>
      <c r="D47" s="357">
        <v>1</v>
      </c>
      <c r="E47" s="104">
        <v>161.85000000000002</v>
      </c>
      <c r="F47" s="56">
        <f t="shared" si="0"/>
        <v>161.85</v>
      </c>
    </row>
    <row r="48" spans="1:6" s="5" customFormat="1" ht="20.399999999999999">
      <c r="A48" s="314" t="s">
        <v>9</v>
      </c>
      <c r="B48" s="358" t="s">
        <v>3425</v>
      </c>
      <c r="C48" s="376" t="s">
        <v>1537</v>
      </c>
      <c r="D48" s="357">
        <v>1</v>
      </c>
      <c r="E48" s="104">
        <v>161.85000000000002</v>
      </c>
      <c r="F48" s="56">
        <f t="shared" si="0"/>
        <v>161.85</v>
      </c>
    </row>
    <row r="49" spans="1:6" s="5" customFormat="1" ht="20.399999999999999">
      <c r="A49" s="314" t="s">
        <v>9</v>
      </c>
      <c r="B49" s="358" t="s">
        <v>3426</v>
      </c>
      <c r="C49" s="376" t="s">
        <v>1538</v>
      </c>
      <c r="D49" s="357">
        <v>1</v>
      </c>
      <c r="E49" s="104">
        <v>161.85000000000002</v>
      </c>
      <c r="F49" s="56">
        <f t="shared" si="0"/>
        <v>161.85</v>
      </c>
    </row>
    <row r="50" spans="1:6" s="5" customFormat="1" ht="20.399999999999999">
      <c r="A50" s="314" t="s">
        <v>9</v>
      </c>
      <c r="B50" s="358" t="s">
        <v>3427</v>
      </c>
      <c r="C50" s="376" t="s">
        <v>1539</v>
      </c>
      <c r="D50" s="357">
        <v>1</v>
      </c>
      <c r="E50" s="104">
        <v>161.85000000000002</v>
      </c>
      <c r="F50" s="56">
        <f t="shared" si="0"/>
        <v>161.85</v>
      </c>
    </row>
    <row r="51" spans="1:6" s="5" customFormat="1" ht="20.399999999999999">
      <c r="A51" s="314" t="s">
        <v>9</v>
      </c>
      <c r="B51" s="358" t="s">
        <v>3428</v>
      </c>
      <c r="C51" s="376" t="s">
        <v>1540</v>
      </c>
      <c r="D51" s="357">
        <v>1</v>
      </c>
      <c r="E51" s="104">
        <v>161.85000000000002</v>
      </c>
      <c r="F51" s="56">
        <f t="shared" si="0"/>
        <v>161.85</v>
      </c>
    </row>
    <row r="52" spans="1:6" s="5" customFormat="1" ht="20.399999999999999">
      <c r="A52" s="314" t="s">
        <v>9</v>
      </c>
      <c r="B52" s="358" t="s">
        <v>3429</v>
      </c>
      <c r="C52" s="376" t="s">
        <v>1542</v>
      </c>
      <c r="D52" s="357">
        <v>1</v>
      </c>
      <c r="E52" s="104">
        <v>161.85000000000002</v>
      </c>
      <c r="F52" s="56">
        <f t="shared" si="0"/>
        <v>161.85</v>
      </c>
    </row>
    <row r="53" spans="1:6" s="5" customFormat="1" ht="20.399999999999999">
      <c r="A53" s="314" t="s">
        <v>9</v>
      </c>
      <c r="B53" s="358" t="s">
        <v>3430</v>
      </c>
      <c r="C53" s="376" t="s">
        <v>1543</v>
      </c>
      <c r="D53" s="357">
        <v>1</v>
      </c>
      <c r="E53" s="104">
        <v>161.85000000000002</v>
      </c>
      <c r="F53" s="56">
        <f t="shared" si="0"/>
        <v>161.85</v>
      </c>
    </row>
    <row r="54" spans="1:6" s="5" customFormat="1" ht="20.399999999999999">
      <c r="A54" s="314" t="s">
        <v>9</v>
      </c>
      <c r="B54" s="358" t="s">
        <v>3431</v>
      </c>
      <c r="C54" s="376" t="s">
        <v>1544</v>
      </c>
      <c r="D54" s="357">
        <v>1</v>
      </c>
      <c r="E54" s="104">
        <v>161.85000000000002</v>
      </c>
      <c r="F54" s="56">
        <f t="shared" si="0"/>
        <v>161.85</v>
      </c>
    </row>
    <row r="55" spans="1:6" s="5" customFormat="1" ht="20.399999999999999">
      <c r="A55" s="314" t="s">
        <v>9</v>
      </c>
      <c r="B55" s="358" t="s">
        <v>3432</v>
      </c>
      <c r="C55" s="376" t="s">
        <v>1545</v>
      </c>
      <c r="D55" s="357">
        <v>1</v>
      </c>
      <c r="E55" s="104">
        <v>161.85000000000002</v>
      </c>
      <c r="F55" s="56">
        <f t="shared" si="0"/>
        <v>161.85</v>
      </c>
    </row>
    <row r="56" spans="1:6" s="5" customFormat="1" ht="20.399999999999999">
      <c r="A56" s="314" t="s">
        <v>9</v>
      </c>
      <c r="B56" s="358" t="s">
        <v>3433</v>
      </c>
      <c r="C56" s="376" t="s">
        <v>1546</v>
      </c>
      <c r="D56" s="357">
        <v>1</v>
      </c>
      <c r="E56" s="104">
        <v>161.85000000000002</v>
      </c>
      <c r="F56" s="56">
        <f t="shared" si="0"/>
        <v>161.85</v>
      </c>
    </row>
    <row r="57" spans="1:6" s="5" customFormat="1" ht="20.399999999999999">
      <c r="A57" s="314" t="s">
        <v>9</v>
      </c>
      <c r="B57" s="358" t="s">
        <v>3434</v>
      </c>
      <c r="C57" s="376" t="s">
        <v>1548</v>
      </c>
      <c r="D57" s="357">
        <v>1</v>
      </c>
      <c r="E57" s="104">
        <v>161.85000000000002</v>
      </c>
      <c r="F57" s="56">
        <f t="shared" si="0"/>
        <v>161.85</v>
      </c>
    </row>
    <row r="58" spans="1:6" s="5" customFormat="1" ht="20.399999999999999">
      <c r="A58" s="314" t="s">
        <v>9</v>
      </c>
      <c r="B58" s="358" t="s">
        <v>3435</v>
      </c>
      <c r="C58" s="376" t="s">
        <v>1549</v>
      </c>
      <c r="D58" s="357">
        <v>1</v>
      </c>
      <c r="E58" s="104">
        <v>161.85000000000002</v>
      </c>
      <c r="F58" s="56">
        <f t="shared" si="0"/>
        <v>161.85</v>
      </c>
    </row>
    <row r="59" spans="1:6" s="5" customFormat="1" ht="20.399999999999999">
      <c r="A59" s="314" t="s">
        <v>9</v>
      </c>
      <c r="B59" s="358" t="s">
        <v>3436</v>
      </c>
      <c r="C59" s="376" t="s">
        <v>1550</v>
      </c>
      <c r="D59" s="357">
        <v>1</v>
      </c>
      <c r="E59" s="104">
        <v>261.45000000000005</v>
      </c>
      <c r="F59" s="56">
        <f t="shared" si="0"/>
        <v>261.45</v>
      </c>
    </row>
    <row r="60" spans="1:6" s="5" customFormat="1" ht="20.399999999999999">
      <c r="A60" s="314" t="s">
        <v>9</v>
      </c>
      <c r="B60" s="358" t="s">
        <v>3437</v>
      </c>
      <c r="C60" s="376" t="s">
        <v>1551</v>
      </c>
      <c r="D60" s="357">
        <v>1</v>
      </c>
      <c r="E60" s="104">
        <v>261.45000000000005</v>
      </c>
      <c r="F60" s="56">
        <f t="shared" si="0"/>
        <v>261.45</v>
      </c>
    </row>
    <row r="61" spans="1:6" s="5" customFormat="1" ht="20.399999999999999">
      <c r="A61" s="314" t="s">
        <v>9</v>
      </c>
      <c r="B61" s="358" t="s">
        <v>3438</v>
      </c>
      <c r="C61" s="376" t="s">
        <v>1553</v>
      </c>
      <c r="D61" s="357">
        <v>1</v>
      </c>
      <c r="E61" s="104">
        <v>261.45000000000005</v>
      </c>
      <c r="F61" s="56">
        <f t="shared" si="0"/>
        <v>261.45</v>
      </c>
    </row>
    <row r="62" spans="1:6" s="5" customFormat="1" ht="20.399999999999999">
      <c r="A62" s="314" t="s">
        <v>9</v>
      </c>
      <c r="B62" s="358" t="s">
        <v>3439</v>
      </c>
      <c r="C62" s="376" t="s">
        <v>1554</v>
      </c>
      <c r="D62" s="357">
        <v>1</v>
      </c>
      <c r="E62" s="104">
        <v>261.45000000000005</v>
      </c>
      <c r="F62" s="56">
        <f t="shared" si="0"/>
        <v>261.45</v>
      </c>
    </row>
    <row r="63" spans="1:6" s="5" customFormat="1" ht="20.399999999999999">
      <c r="A63" s="314" t="s">
        <v>9</v>
      </c>
      <c r="B63" s="358" t="s">
        <v>3440</v>
      </c>
      <c r="C63" s="376" t="s">
        <v>1556</v>
      </c>
      <c r="D63" s="357">
        <v>1</v>
      </c>
      <c r="E63" s="104">
        <v>261.45000000000005</v>
      </c>
      <c r="F63" s="56">
        <f t="shared" si="0"/>
        <v>261.45</v>
      </c>
    </row>
    <row r="64" spans="1:6" s="5" customFormat="1" ht="20.399999999999999">
      <c r="A64" s="314" t="s">
        <v>9</v>
      </c>
      <c r="B64" s="358" t="s">
        <v>3441</v>
      </c>
      <c r="C64" s="376" t="s">
        <v>1558</v>
      </c>
      <c r="D64" s="357">
        <v>1</v>
      </c>
      <c r="E64" s="104">
        <v>261.45000000000005</v>
      </c>
      <c r="F64" s="56">
        <f t="shared" si="0"/>
        <v>261.45</v>
      </c>
    </row>
    <row r="65" spans="1:6" s="5" customFormat="1" ht="20.399999999999999">
      <c r="A65" s="314" t="s">
        <v>9</v>
      </c>
      <c r="B65" s="358" t="s">
        <v>3442</v>
      </c>
      <c r="C65" s="376" t="s">
        <v>1560</v>
      </c>
      <c r="D65" s="357">
        <v>1</v>
      </c>
      <c r="E65" s="104">
        <v>261.45000000000005</v>
      </c>
      <c r="F65" s="56">
        <f t="shared" si="0"/>
        <v>261.45</v>
      </c>
    </row>
    <row r="66" spans="1:6" s="5" customFormat="1" ht="20.399999999999999">
      <c r="A66" s="314" t="s">
        <v>9</v>
      </c>
      <c r="B66" s="358" t="s">
        <v>3443</v>
      </c>
      <c r="C66" s="376" t="s">
        <v>1562</v>
      </c>
      <c r="D66" s="357">
        <v>1</v>
      </c>
      <c r="E66" s="104">
        <v>261.45000000000005</v>
      </c>
      <c r="F66" s="56">
        <f t="shared" si="0"/>
        <v>261.45</v>
      </c>
    </row>
    <row r="67" spans="1:6" s="5" customFormat="1" ht="30.6">
      <c r="A67" s="314" t="s">
        <v>9</v>
      </c>
      <c r="B67" s="358" t="s">
        <v>3444</v>
      </c>
      <c r="C67" s="376" t="s">
        <v>1564</v>
      </c>
      <c r="D67" s="357">
        <v>1</v>
      </c>
      <c r="E67" s="104">
        <v>261.45000000000005</v>
      </c>
      <c r="F67" s="56">
        <f t="shared" si="0"/>
        <v>261.45</v>
      </c>
    </row>
    <row r="68" spans="1:6" s="5" customFormat="1" ht="20.399999999999999">
      <c r="A68" s="314" t="s">
        <v>9</v>
      </c>
      <c r="B68" s="358" t="s">
        <v>3445</v>
      </c>
      <c r="C68" s="376" t="s">
        <v>1566</v>
      </c>
      <c r="D68" s="357">
        <v>1</v>
      </c>
      <c r="E68" s="104">
        <v>261.45000000000005</v>
      </c>
      <c r="F68" s="56">
        <f t="shared" ref="F68:F131" si="1">ROUND(E68*D68,2)</f>
        <v>261.45</v>
      </c>
    </row>
    <row r="69" spans="1:6" s="5" customFormat="1" ht="20.399999999999999">
      <c r="A69" s="314" t="s">
        <v>9</v>
      </c>
      <c r="B69" s="358" t="s">
        <v>3446</v>
      </c>
      <c r="C69" s="376" t="s">
        <v>1568</v>
      </c>
      <c r="D69" s="357">
        <v>1</v>
      </c>
      <c r="E69" s="104">
        <v>261.45000000000005</v>
      </c>
      <c r="F69" s="56">
        <f t="shared" si="1"/>
        <v>261.45</v>
      </c>
    </row>
    <row r="70" spans="1:6" s="5" customFormat="1" ht="20.399999999999999">
      <c r="A70" s="314" t="s">
        <v>9</v>
      </c>
      <c r="B70" s="358" t="s">
        <v>3447</v>
      </c>
      <c r="C70" s="376" t="s">
        <v>1570</v>
      </c>
      <c r="D70" s="357">
        <v>1</v>
      </c>
      <c r="E70" s="104">
        <v>261.45000000000005</v>
      </c>
      <c r="F70" s="56">
        <f t="shared" si="1"/>
        <v>261.45</v>
      </c>
    </row>
    <row r="71" spans="1:6" s="5" customFormat="1" ht="20.399999999999999">
      <c r="A71" s="314" t="s">
        <v>9</v>
      </c>
      <c r="B71" s="358" t="s">
        <v>3448</v>
      </c>
      <c r="C71" s="376" t="s">
        <v>1572</v>
      </c>
      <c r="D71" s="357">
        <v>1</v>
      </c>
      <c r="E71" s="104">
        <v>261.45000000000005</v>
      </c>
      <c r="F71" s="56">
        <f t="shared" si="1"/>
        <v>261.45</v>
      </c>
    </row>
    <row r="72" spans="1:6" s="5" customFormat="1" ht="20.399999999999999">
      <c r="A72" s="314" t="s">
        <v>9</v>
      </c>
      <c r="B72" s="358" t="s">
        <v>3449</v>
      </c>
      <c r="C72" s="376" t="s">
        <v>1574</v>
      </c>
      <c r="D72" s="357">
        <v>1</v>
      </c>
      <c r="E72" s="104">
        <v>261.45000000000005</v>
      </c>
      <c r="F72" s="56">
        <f t="shared" si="1"/>
        <v>261.45</v>
      </c>
    </row>
    <row r="73" spans="1:6" s="5" customFormat="1" ht="20.399999999999999">
      <c r="A73" s="314" t="s">
        <v>9</v>
      </c>
      <c r="B73" s="358" t="s">
        <v>3450</v>
      </c>
      <c r="C73" s="376" t="s">
        <v>1576</v>
      </c>
      <c r="D73" s="357">
        <v>1</v>
      </c>
      <c r="E73" s="104">
        <v>261.45000000000005</v>
      </c>
      <c r="F73" s="56">
        <f t="shared" si="1"/>
        <v>261.45</v>
      </c>
    </row>
    <row r="74" spans="1:6" s="5" customFormat="1" ht="20.399999999999999">
      <c r="A74" s="314" t="s">
        <v>9</v>
      </c>
      <c r="B74" s="358" t="s">
        <v>3451</v>
      </c>
      <c r="C74" s="376" t="s">
        <v>1578</v>
      </c>
      <c r="D74" s="357">
        <v>1</v>
      </c>
      <c r="E74" s="104">
        <v>261.45000000000005</v>
      </c>
      <c r="F74" s="56">
        <f t="shared" si="1"/>
        <v>261.45</v>
      </c>
    </row>
    <row r="75" spans="1:6" s="5" customFormat="1" ht="20.399999999999999">
      <c r="A75" s="314" t="s">
        <v>9</v>
      </c>
      <c r="B75" s="358" t="s">
        <v>3452</v>
      </c>
      <c r="C75" s="376" t="s">
        <v>1580</v>
      </c>
      <c r="D75" s="357">
        <v>1</v>
      </c>
      <c r="E75" s="104">
        <v>261.45000000000005</v>
      </c>
      <c r="F75" s="56">
        <f t="shared" si="1"/>
        <v>261.45</v>
      </c>
    </row>
    <row r="76" spans="1:6" s="5" customFormat="1" ht="20.399999999999999">
      <c r="A76" s="314" t="s">
        <v>9</v>
      </c>
      <c r="B76" s="358" t="s">
        <v>3453</v>
      </c>
      <c r="C76" s="376" t="s">
        <v>1582</v>
      </c>
      <c r="D76" s="357">
        <v>1</v>
      </c>
      <c r="E76" s="104">
        <v>261.45000000000005</v>
      </c>
      <c r="F76" s="56">
        <f t="shared" si="1"/>
        <v>261.45</v>
      </c>
    </row>
    <row r="77" spans="1:6" s="5" customFormat="1" ht="30.6">
      <c r="A77" s="314" t="s">
        <v>9</v>
      </c>
      <c r="B77" s="358" t="s">
        <v>3454</v>
      </c>
      <c r="C77" s="376" t="s">
        <v>1584</v>
      </c>
      <c r="D77" s="357">
        <v>1</v>
      </c>
      <c r="E77" s="104">
        <v>261.45000000000005</v>
      </c>
      <c r="F77" s="56">
        <f t="shared" si="1"/>
        <v>261.45</v>
      </c>
    </row>
    <row r="78" spans="1:6" s="5" customFormat="1" ht="20.399999999999999">
      <c r="A78" s="314" t="s">
        <v>9</v>
      </c>
      <c r="B78" s="358" t="s">
        <v>3455</v>
      </c>
      <c r="C78" s="376" t="s">
        <v>1586</v>
      </c>
      <c r="D78" s="357">
        <v>1</v>
      </c>
      <c r="E78" s="104">
        <v>261.45000000000005</v>
      </c>
      <c r="F78" s="56">
        <f t="shared" si="1"/>
        <v>261.45</v>
      </c>
    </row>
    <row r="79" spans="1:6" s="5" customFormat="1" ht="20.399999999999999">
      <c r="A79" s="314" t="s">
        <v>9</v>
      </c>
      <c r="B79" s="358" t="s">
        <v>3456</v>
      </c>
      <c r="C79" s="376" t="s">
        <v>1588</v>
      </c>
      <c r="D79" s="357">
        <v>0</v>
      </c>
      <c r="E79" s="104">
        <v>373.50000000000006</v>
      </c>
      <c r="F79" s="56">
        <f t="shared" si="1"/>
        <v>0</v>
      </c>
    </row>
    <row r="80" spans="1:6" s="5" customFormat="1" ht="20.399999999999999">
      <c r="A80" s="314" t="s">
        <v>9</v>
      </c>
      <c r="B80" s="358" t="s">
        <v>3457</v>
      </c>
      <c r="C80" s="376" t="s">
        <v>1590</v>
      </c>
      <c r="D80" s="357">
        <v>0</v>
      </c>
      <c r="E80" s="104">
        <v>373.50000000000006</v>
      </c>
      <c r="F80" s="56">
        <f t="shared" si="1"/>
        <v>0</v>
      </c>
    </row>
    <row r="81" spans="1:6" s="5" customFormat="1" ht="20.399999999999999">
      <c r="A81" s="314" t="s">
        <v>9</v>
      </c>
      <c r="B81" s="358" t="s">
        <v>3458</v>
      </c>
      <c r="C81" s="376" t="s">
        <v>1592</v>
      </c>
      <c r="D81" s="357">
        <v>1</v>
      </c>
      <c r="E81" s="104">
        <v>373.50000000000006</v>
      </c>
      <c r="F81" s="56">
        <f t="shared" si="1"/>
        <v>373.5</v>
      </c>
    </row>
    <row r="82" spans="1:6" s="5" customFormat="1" ht="20.399999999999999">
      <c r="A82" s="314" t="s">
        <v>9</v>
      </c>
      <c r="B82" s="358" t="s">
        <v>3459</v>
      </c>
      <c r="C82" s="376" t="s">
        <v>1594</v>
      </c>
      <c r="D82" s="357">
        <v>1</v>
      </c>
      <c r="E82" s="104">
        <v>373.50000000000006</v>
      </c>
      <c r="F82" s="56">
        <f t="shared" si="1"/>
        <v>373.5</v>
      </c>
    </row>
    <row r="83" spans="1:6" s="5" customFormat="1" ht="20.399999999999999">
      <c r="A83" s="314" t="s">
        <v>9</v>
      </c>
      <c r="B83" s="358" t="s">
        <v>3460</v>
      </c>
      <c r="C83" s="376" t="s">
        <v>1596</v>
      </c>
      <c r="D83" s="357">
        <v>1</v>
      </c>
      <c r="E83" s="104">
        <v>373.50000000000006</v>
      </c>
      <c r="F83" s="56">
        <f t="shared" si="1"/>
        <v>373.5</v>
      </c>
    </row>
    <row r="84" spans="1:6" s="5" customFormat="1" ht="20.399999999999999">
      <c r="A84" s="314" t="s">
        <v>9</v>
      </c>
      <c r="B84" s="358" t="s">
        <v>3461</v>
      </c>
      <c r="C84" s="376" t="s">
        <v>1598</v>
      </c>
      <c r="D84" s="357">
        <v>1</v>
      </c>
      <c r="E84" s="104">
        <v>373.50000000000006</v>
      </c>
      <c r="F84" s="56">
        <f t="shared" si="1"/>
        <v>373.5</v>
      </c>
    </row>
    <row r="85" spans="1:6" s="5" customFormat="1" ht="20.399999999999999">
      <c r="A85" s="314" t="s">
        <v>9</v>
      </c>
      <c r="B85" s="358" t="s">
        <v>3462</v>
      </c>
      <c r="C85" s="376" t="s">
        <v>1600</v>
      </c>
      <c r="D85" s="357">
        <v>1</v>
      </c>
      <c r="E85" s="104">
        <v>373.50000000000006</v>
      </c>
      <c r="F85" s="56">
        <f t="shared" si="1"/>
        <v>373.5</v>
      </c>
    </row>
    <row r="86" spans="1:6" s="5" customFormat="1" ht="20.399999999999999">
      <c r="A86" s="314" t="s">
        <v>9</v>
      </c>
      <c r="B86" s="358" t="s">
        <v>3463</v>
      </c>
      <c r="C86" s="376" t="s">
        <v>1602</v>
      </c>
      <c r="D86" s="357">
        <v>1</v>
      </c>
      <c r="E86" s="104">
        <v>373.50000000000006</v>
      </c>
      <c r="F86" s="56">
        <f t="shared" si="1"/>
        <v>373.5</v>
      </c>
    </row>
    <row r="87" spans="1:6" s="5" customFormat="1" ht="20.399999999999999">
      <c r="A87" s="314" t="s">
        <v>9</v>
      </c>
      <c r="B87" s="358" t="s">
        <v>3464</v>
      </c>
      <c r="C87" s="376" t="s">
        <v>1604</v>
      </c>
      <c r="D87" s="357">
        <v>1</v>
      </c>
      <c r="E87" s="104">
        <v>373.50000000000006</v>
      </c>
      <c r="F87" s="56">
        <f t="shared" si="1"/>
        <v>373.5</v>
      </c>
    </row>
    <row r="88" spans="1:6" s="5" customFormat="1" ht="30.6">
      <c r="A88" s="314" t="s">
        <v>9</v>
      </c>
      <c r="B88" s="358" t="s">
        <v>3465</v>
      </c>
      <c r="C88" s="376" t="s">
        <v>1606</v>
      </c>
      <c r="D88" s="357">
        <v>1</v>
      </c>
      <c r="E88" s="104">
        <v>373.50000000000006</v>
      </c>
      <c r="F88" s="56">
        <f t="shared" si="1"/>
        <v>373.5</v>
      </c>
    </row>
    <row r="89" spans="1:6" s="5" customFormat="1" ht="20.399999999999999">
      <c r="A89" s="314" t="s">
        <v>9</v>
      </c>
      <c r="B89" s="358" t="s">
        <v>3466</v>
      </c>
      <c r="C89" s="376" t="s">
        <v>1608</v>
      </c>
      <c r="D89" s="357">
        <v>1</v>
      </c>
      <c r="E89" s="104">
        <v>373.50000000000006</v>
      </c>
      <c r="F89" s="56">
        <f t="shared" si="1"/>
        <v>373.5</v>
      </c>
    </row>
    <row r="90" spans="1:6" s="5" customFormat="1" ht="20.399999999999999">
      <c r="A90" s="314" t="s">
        <v>9</v>
      </c>
      <c r="B90" s="358" t="s">
        <v>3467</v>
      </c>
      <c r="C90" s="376" t="s">
        <v>1610</v>
      </c>
      <c r="D90" s="357">
        <v>1</v>
      </c>
      <c r="E90" s="104">
        <v>373.50000000000006</v>
      </c>
      <c r="F90" s="56">
        <f t="shared" si="1"/>
        <v>373.5</v>
      </c>
    </row>
    <row r="91" spans="1:6" s="5" customFormat="1" ht="20.399999999999999">
      <c r="A91" s="314" t="s">
        <v>9</v>
      </c>
      <c r="B91" s="358" t="s">
        <v>3468</v>
      </c>
      <c r="C91" s="376" t="s">
        <v>1612</v>
      </c>
      <c r="D91" s="357">
        <v>1</v>
      </c>
      <c r="E91" s="104">
        <v>373.50000000000006</v>
      </c>
      <c r="F91" s="56">
        <f t="shared" si="1"/>
        <v>373.5</v>
      </c>
    </row>
    <row r="92" spans="1:6" s="5" customFormat="1" ht="20.399999999999999">
      <c r="A92" s="314" t="s">
        <v>9</v>
      </c>
      <c r="B92" s="358" t="s">
        <v>3469</v>
      </c>
      <c r="C92" s="376" t="s">
        <v>1614</v>
      </c>
      <c r="D92" s="357">
        <v>1</v>
      </c>
      <c r="E92" s="104">
        <v>373.50000000000006</v>
      </c>
      <c r="F92" s="56">
        <f t="shared" si="1"/>
        <v>373.5</v>
      </c>
    </row>
    <row r="93" spans="1:6" s="5" customFormat="1" ht="20.399999999999999">
      <c r="A93" s="314" t="s">
        <v>9</v>
      </c>
      <c r="B93" s="358" t="s">
        <v>3470</v>
      </c>
      <c r="C93" s="376" t="s">
        <v>1615</v>
      </c>
      <c r="D93" s="357">
        <v>1</v>
      </c>
      <c r="E93" s="104">
        <v>373.50000000000006</v>
      </c>
      <c r="F93" s="56">
        <f t="shared" si="1"/>
        <v>373.5</v>
      </c>
    </row>
    <row r="94" spans="1:6" s="5" customFormat="1" ht="30.6">
      <c r="A94" s="314" t="s">
        <v>9</v>
      </c>
      <c r="B94" s="358" t="s">
        <v>3240</v>
      </c>
      <c r="C94" s="376" t="s">
        <v>1617</v>
      </c>
      <c r="D94" s="357">
        <v>10</v>
      </c>
      <c r="E94" s="104">
        <v>200</v>
      </c>
      <c r="F94" s="56">
        <f t="shared" si="1"/>
        <v>2000</v>
      </c>
    </row>
    <row r="95" spans="1:6" s="5" customFormat="1" ht="30.6">
      <c r="A95" s="314" t="s">
        <v>9</v>
      </c>
      <c r="B95" s="358" t="s">
        <v>3803</v>
      </c>
      <c r="C95" s="376" t="s">
        <v>1618</v>
      </c>
      <c r="D95" s="357">
        <v>2</v>
      </c>
      <c r="E95" s="104">
        <v>260</v>
      </c>
      <c r="F95" s="56">
        <f t="shared" si="1"/>
        <v>520</v>
      </c>
    </row>
    <row r="96" spans="1:6" s="5" customFormat="1" ht="20.399999999999999">
      <c r="A96" s="314" t="s">
        <v>9</v>
      </c>
      <c r="B96" s="358" t="s">
        <v>3241</v>
      </c>
      <c r="C96" s="376" t="s">
        <v>1619</v>
      </c>
      <c r="D96" s="357">
        <v>5</v>
      </c>
      <c r="E96" s="104">
        <v>150</v>
      </c>
      <c r="F96" s="56">
        <f t="shared" si="1"/>
        <v>750</v>
      </c>
    </row>
    <row r="97" spans="1:6" s="5" customFormat="1" ht="20.399999999999999">
      <c r="A97" s="314" t="s">
        <v>9</v>
      </c>
      <c r="B97" s="358" t="s">
        <v>3242</v>
      </c>
      <c r="C97" s="376" t="s">
        <v>1620</v>
      </c>
      <c r="D97" s="357">
        <v>5</v>
      </c>
      <c r="E97" s="104">
        <v>150</v>
      </c>
      <c r="F97" s="56">
        <f t="shared" si="1"/>
        <v>750</v>
      </c>
    </row>
    <row r="98" spans="1:6" s="5" customFormat="1" ht="20.399999999999999">
      <c r="A98" s="314" t="s">
        <v>9</v>
      </c>
      <c r="B98" s="358" t="s">
        <v>1541</v>
      </c>
      <c r="C98" s="376" t="s">
        <v>1622</v>
      </c>
      <c r="D98" s="357">
        <v>5</v>
      </c>
      <c r="E98" s="104">
        <v>150</v>
      </c>
      <c r="F98" s="56">
        <f t="shared" si="1"/>
        <v>750</v>
      </c>
    </row>
    <row r="99" spans="1:6" s="5" customFormat="1" ht="20.399999999999999">
      <c r="A99" s="314" t="s">
        <v>9</v>
      </c>
      <c r="B99" s="358" t="s">
        <v>3243</v>
      </c>
      <c r="C99" s="376" t="s">
        <v>1623</v>
      </c>
      <c r="D99" s="357">
        <v>5</v>
      </c>
      <c r="E99" s="104">
        <v>150</v>
      </c>
      <c r="F99" s="56">
        <f t="shared" si="1"/>
        <v>750</v>
      </c>
    </row>
    <row r="100" spans="1:6" s="5" customFormat="1" ht="20.399999999999999">
      <c r="A100" s="314" t="s">
        <v>9</v>
      </c>
      <c r="B100" s="358" t="s">
        <v>3244</v>
      </c>
      <c r="C100" s="376" t="s">
        <v>1624</v>
      </c>
      <c r="D100" s="357">
        <v>5</v>
      </c>
      <c r="E100" s="104">
        <v>150</v>
      </c>
      <c r="F100" s="56">
        <f t="shared" si="1"/>
        <v>750</v>
      </c>
    </row>
    <row r="101" spans="1:6" s="5" customFormat="1" ht="20.399999999999999">
      <c r="A101" s="314" t="s">
        <v>9</v>
      </c>
      <c r="B101" s="358" t="s">
        <v>3245</v>
      </c>
      <c r="C101" s="376" t="s">
        <v>1626</v>
      </c>
      <c r="D101" s="357">
        <v>1</v>
      </c>
      <c r="E101" s="104">
        <v>311.25</v>
      </c>
      <c r="F101" s="56">
        <f t="shared" si="1"/>
        <v>311.25</v>
      </c>
    </row>
    <row r="102" spans="1:6" s="5" customFormat="1" ht="20.399999999999999">
      <c r="A102" s="314" t="s">
        <v>9</v>
      </c>
      <c r="B102" s="358" t="s">
        <v>3246</v>
      </c>
      <c r="C102" s="376" t="s">
        <v>1627</v>
      </c>
      <c r="D102" s="357">
        <v>1</v>
      </c>
      <c r="E102" s="104">
        <v>311.25</v>
      </c>
      <c r="F102" s="56">
        <f t="shared" si="1"/>
        <v>311.25</v>
      </c>
    </row>
    <row r="103" spans="1:6" s="5" customFormat="1" ht="20.399999999999999">
      <c r="A103" s="314" t="s">
        <v>9</v>
      </c>
      <c r="B103" s="358" t="s">
        <v>1547</v>
      </c>
      <c r="C103" s="376" t="s">
        <v>3247</v>
      </c>
      <c r="D103" s="357">
        <v>1</v>
      </c>
      <c r="E103" s="104">
        <v>311.25</v>
      </c>
      <c r="F103" s="56">
        <f t="shared" si="1"/>
        <v>311.25</v>
      </c>
    </row>
    <row r="104" spans="1:6" s="5" customFormat="1" ht="20.399999999999999">
      <c r="A104" s="314" t="s">
        <v>9</v>
      </c>
      <c r="B104" s="358" t="s">
        <v>3248</v>
      </c>
      <c r="C104" s="376" t="s">
        <v>3249</v>
      </c>
      <c r="D104" s="357">
        <v>1</v>
      </c>
      <c r="E104" s="104">
        <v>311.25</v>
      </c>
      <c r="F104" s="56">
        <f t="shared" si="1"/>
        <v>311.25</v>
      </c>
    </row>
    <row r="105" spans="1:6" s="5" customFormat="1" ht="20.399999999999999">
      <c r="A105" s="314" t="s">
        <v>9</v>
      </c>
      <c r="B105" s="358" t="s">
        <v>3250</v>
      </c>
      <c r="C105" s="376" t="s">
        <v>3251</v>
      </c>
      <c r="D105" s="357">
        <v>1</v>
      </c>
      <c r="E105" s="104">
        <v>311.25</v>
      </c>
      <c r="F105" s="56">
        <f t="shared" si="1"/>
        <v>311.25</v>
      </c>
    </row>
    <row r="106" spans="1:6" s="5" customFormat="1" ht="20.399999999999999">
      <c r="A106" s="314" t="s">
        <v>9</v>
      </c>
      <c r="B106" s="358" t="s">
        <v>1552</v>
      </c>
      <c r="C106" s="376" t="s">
        <v>3252</v>
      </c>
      <c r="D106" s="357">
        <v>5</v>
      </c>
      <c r="E106" s="104">
        <v>282</v>
      </c>
      <c r="F106" s="56">
        <f t="shared" si="1"/>
        <v>1410</v>
      </c>
    </row>
    <row r="107" spans="1:6" s="5" customFormat="1" ht="20.399999999999999">
      <c r="A107" s="314" t="s">
        <v>9</v>
      </c>
      <c r="B107" s="358" t="s">
        <v>1552</v>
      </c>
      <c r="C107" s="376" t="s">
        <v>3253</v>
      </c>
      <c r="D107" s="357">
        <v>5</v>
      </c>
      <c r="E107" s="104">
        <v>282</v>
      </c>
      <c r="F107" s="56">
        <f t="shared" si="1"/>
        <v>1410</v>
      </c>
    </row>
    <row r="108" spans="1:6" s="5" customFormat="1" ht="30.6">
      <c r="A108" s="314" t="s">
        <v>9</v>
      </c>
      <c r="B108" s="358" t="s">
        <v>1555</v>
      </c>
      <c r="C108" s="376" t="s">
        <v>3254</v>
      </c>
      <c r="D108" s="357">
        <v>5</v>
      </c>
      <c r="E108" s="104">
        <v>150</v>
      </c>
      <c r="F108" s="56">
        <f t="shared" si="1"/>
        <v>750</v>
      </c>
    </row>
    <row r="109" spans="1:6" s="5" customFormat="1" ht="30.6">
      <c r="A109" s="314" t="s">
        <v>9</v>
      </c>
      <c r="B109" s="358" t="s">
        <v>1557</v>
      </c>
      <c r="C109" s="376" t="s">
        <v>3255</v>
      </c>
      <c r="D109" s="357">
        <v>5</v>
      </c>
      <c r="E109" s="104">
        <v>282</v>
      </c>
      <c r="F109" s="56">
        <f t="shared" si="1"/>
        <v>1410</v>
      </c>
    </row>
    <row r="110" spans="1:6" s="5" customFormat="1" ht="20.399999999999999">
      <c r="A110" s="314" t="s">
        <v>9</v>
      </c>
      <c r="B110" s="358" t="s">
        <v>1559</v>
      </c>
      <c r="C110" s="376" t="s">
        <v>3256</v>
      </c>
      <c r="D110" s="357">
        <v>5</v>
      </c>
      <c r="E110" s="104">
        <v>282</v>
      </c>
      <c r="F110" s="56">
        <f t="shared" si="1"/>
        <v>1410</v>
      </c>
    </row>
    <row r="111" spans="1:6" s="5" customFormat="1" ht="20.399999999999999">
      <c r="A111" s="314" t="s">
        <v>9</v>
      </c>
      <c r="B111" s="358" t="s">
        <v>1561</v>
      </c>
      <c r="C111" s="376" t="s">
        <v>3257</v>
      </c>
      <c r="D111" s="357">
        <v>5</v>
      </c>
      <c r="E111" s="104">
        <v>282</v>
      </c>
      <c r="F111" s="56">
        <f t="shared" si="1"/>
        <v>1410</v>
      </c>
    </row>
    <row r="112" spans="1:6" s="5" customFormat="1" ht="20.399999999999999">
      <c r="A112" s="314" t="s">
        <v>9</v>
      </c>
      <c r="B112" s="358" t="s">
        <v>1563</v>
      </c>
      <c r="C112" s="376" t="s">
        <v>3258</v>
      </c>
      <c r="D112" s="357">
        <v>5</v>
      </c>
      <c r="E112" s="104">
        <v>150</v>
      </c>
      <c r="F112" s="56">
        <f t="shared" si="1"/>
        <v>750</v>
      </c>
    </row>
    <row r="113" spans="1:6" s="5" customFormat="1" ht="20.399999999999999">
      <c r="A113" s="314" t="s">
        <v>9</v>
      </c>
      <c r="B113" s="358" t="s">
        <v>1565</v>
      </c>
      <c r="C113" s="376" t="s">
        <v>3259</v>
      </c>
      <c r="D113" s="357">
        <v>5</v>
      </c>
      <c r="E113" s="104">
        <v>150</v>
      </c>
      <c r="F113" s="56">
        <f t="shared" si="1"/>
        <v>750</v>
      </c>
    </row>
    <row r="114" spans="1:6" s="5" customFormat="1" ht="20.399999999999999">
      <c r="A114" s="314" t="s">
        <v>9</v>
      </c>
      <c r="B114" s="358" t="s">
        <v>3260</v>
      </c>
      <c r="C114" s="376" t="s">
        <v>3261</v>
      </c>
      <c r="D114" s="357">
        <v>5</v>
      </c>
      <c r="E114" s="104">
        <v>150</v>
      </c>
      <c r="F114" s="56">
        <f t="shared" si="1"/>
        <v>750</v>
      </c>
    </row>
    <row r="115" spans="1:6" s="5" customFormat="1" ht="20.399999999999999">
      <c r="A115" s="314" t="s">
        <v>9</v>
      </c>
      <c r="B115" s="358" t="s">
        <v>1567</v>
      </c>
      <c r="C115" s="376" t="s">
        <v>3262</v>
      </c>
      <c r="D115" s="357">
        <v>5</v>
      </c>
      <c r="E115" s="104">
        <v>282</v>
      </c>
      <c r="F115" s="56">
        <f t="shared" si="1"/>
        <v>1410</v>
      </c>
    </row>
    <row r="116" spans="1:6" s="5" customFormat="1" ht="20.399999999999999">
      <c r="A116" s="314" t="s">
        <v>9</v>
      </c>
      <c r="B116" s="358" t="s">
        <v>1569</v>
      </c>
      <c r="C116" s="376" t="s">
        <v>3263</v>
      </c>
      <c r="D116" s="357">
        <v>2</v>
      </c>
      <c r="E116" s="104">
        <v>1627</v>
      </c>
      <c r="F116" s="56">
        <f t="shared" si="1"/>
        <v>3254</v>
      </c>
    </row>
    <row r="117" spans="1:6" s="5" customFormat="1" ht="20.399999999999999">
      <c r="A117" s="314" t="s">
        <v>9</v>
      </c>
      <c r="B117" s="358" t="s">
        <v>1571</v>
      </c>
      <c r="C117" s="376" t="s">
        <v>3264</v>
      </c>
      <c r="D117" s="357">
        <f>113*5</f>
        <v>565</v>
      </c>
      <c r="E117" s="104">
        <v>20</v>
      </c>
      <c r="F117" s="56">
        <f t="shared" si="1"/>
        <v>11300</v>
      </c>
    </row>
    <row r="118" spans="1:6" s="5" customFormat="1" ht="20.399999999999999">
      <c r="A118" s="314" t="s">
        <v>9</v>
      </c>
      <c r="B118" s="358" t="s">
        <v>1573</v>
      </c>
      <c r="C118" s="376" t="s">
        <v>3265</v>
      </c>
      <c r="D118" s="357">
        <v>5</v>
      </c>
      <c r="E118" s="104">
        <v>30</v>
      </c>
      <c r="F118" s="56">
        <f t="shared" si="1"/>
        <v>150</v>
      </c>
    </row>
    <row r="119" spans="1:6" s="5" customFormat="1" ht="20.399999999999999">
      <c r="A119" s="314" t="s">
        <v>9</v>
      </c>
      <c r="B119" s="358" t="s">
        <v>1575</v>
      </c>
      <c r="C119" s="376" t="s">
        <v>3266</v>
      </c>
      <c r="D119" s="357">
        <v>5</v>
      </c>
      <c r="E119" s="104">
        <v>30</v>
      </c>
      <c r="F119" s="56">
        <f t="shared" si="1"/>
        <v>150</v>
      </c>
    </row>
    <row r="120" spans="1:6" s="5" customFormat="1" ht="20.399999999999999">
      <c r="A120" s="314" t="s">
        <v>9</v>
      </c>
      <c r="B120" s="358" t="s">
        <v>1577</v>
      </c>
      <c r="C120" s="376" t="s">
        <v>3267</v>
      </c>
      <c r="D120" s="357">
        <v>5</v>
      </c>
      <c r="E120" s="104">
        <v>30</v>
      </c>
      <c r="F120" s="56">
        <f t="shared" si="1"/>
        <v>150</v>
      </c>
    </row>
    <row r="121" spans="1:6" s="5" customFormat="1" ht="20.399999999999999">
      <c r="A121" s="314" t="s">
        <v>9</v>
      </c>
      <c r="B121" s="358" t="s">
        <v>1579</v>
      </c>
      <c r="C121" s="376" t="s">
        <v>3268</v>
      </c>
      <c r="D121" s="357">
        <v>5</v>
      </c>
      <c r="E121" s="104">
        <v>30</v>
      </c>
      <c r="F121" s="56">
        <f t="shared" si="1"/>
        <v>150</v>
      </c>
    </row>
    <row r="122" spans="1:6" s="5" customFormat="1" ht="20.399999999999999">
      <c r="A122" s="314" t="s">
        <v>9</v>
      </c>
      <c r="B122" s="358" t="s">
        <v>1581</v>
      </c>
      <c r="C122" s="376" t="s">
        <v>3269</v>
      </c>
      <c r="D122" s="357">
        <v>5</v>
      </c>
      <c r="E122" s="104">
        <v>30</v>
      </c>
      <c r="F122" s="56">
        <f t="shared" si="1"/>
        <v>150</v>
      </c>
    </row>
    <row r="123" spans="1:6" s="5" customFormat="1" ht="20.399999999999999">
      <c r="A123" s="314" t="s">
        <v>9</v>
      </c>
      <c r="B123" s="358" t="s">
        <v>1583</v>
      </c>
      <c r="C123" s="376" t="s">
        <v>3270</v>
      </c>
      <c r="D123" s="357">
        <v>5</v>
      </c>
      <c r="E123" s="104">
        <v>30</v>
      </c>
      <c r="F123" s="56">
        <f t="shared" si="1"/>
        <v>150</v>
      </c>
    </row>
    <row r="124" spans="1:6" s="5" customFormat="1" ht="20.399999999999999">
      <c r="A124" s="314" t="s">
        <v>9</v>
      </c>
      <c r="B124" s="358" t="s">
        <v>1583</v>
      </c>
      <c r="C124" s="376" t="s">
        <v>3271</v>
      </c>
      <c r="D124" s="357">
        <v>5</v>
      </c>
      <c r="E124" s="104">
        <v>30</v>
      </c>
      <c r="F124" s="56">
        <f t="shared" si="1"/>
        <v>150</v>
      </c>
    </row>
    <row r="125" spans="1:6" s="5" customFormat="1" ht="20.399999999999999">
      <c r="A125" s="314" t="s">
        <v>9</v>
      </c>
      <c r="B125" s="358" t="s">
        <v>1585</v>
      </c>
      <c r="C125" s="376" t="s">
        <v>3272</v>
      </c>
      <c r="D125" s="357">
        <v>5</v>
      </c>
      <c r="E125" s="104">
        <v>30</v>
      </c>
      <c r="F125" s="56">
        <f t="shared" si="1"/>
        <v>150</v>
      </c>
    </row>
    <row r="126" spans="1:6" s="5" customFormat="1" ht="20.399999999999999">
      <c r="A126" s="314" t="s">
        <v>9</v>
      </c>
      <c r="B126" s="358" t="s">
        <v>1587</v>
      </c>
      <c r="C126" s="376" t="s">
        <v>3273</v>
      </c>
      <c r="D126" s="357">
        <v>5</v>
      </c>
      <c r="E126" s="104">
        <v>30</v>
      </c>
      <c r="F126" s="56">
        <f t="shared" si="1"/>
        <v>150</v>
      </c>
    </row>
    <row r="127" spans="1:6" s="5" customFormat="1" ht="20.399999999999999">
      <c r="A127" s="314" t="s">
        <v>9</v>
      </c>
      <c r="B127" s="358" t="s">
        <v>1589</v>
      </c>
      <c r="C127" s="376" t="s">
        <v>3274</v>
      </c>
      <c r="D127" s="357">
        <v>5</v>
      </c>
      <c r="E127" s="104">
        <v>30</v>
      </c>
      <c r="F127" s="56">
        <f t="shared" si="1"/>
        <v>150</v>
      </c>
    </row>
    <row r="128" spans="1:6" s="5" customFormat="1" ht="20.399999999999999">
      <c r="A128" s="314" t="s">
        <v>9</v>
      </c>
      <c r="B128" s="358" t="s">
        <v>1591</v>
      </c>
      <c r="C128" s="376" t="s">
        <v>3275</v>
      </c>
      <c r="D128" s="357">
        <v>5</v>
      </c>
      <c r="E128" s="104">
        <v>30</v>
      </c>
      <c r="F128" s="56">
        <f t="shared" si="1"/>
        <v>150</v>
      </c>
    </row>
    <row r="129" spans="1:6" s="5" customFormat="1" ht="20.399999999999999">
      <c r="A129" s="314" t="s">
        <v>9</v>
      </c>
      <c r="B129" s="358" t="s">
        <v>1593</v>
      </c>
      <c r="C129" s="376" t="s">
        <v>3276</v>
      </c>
      <c r="D129" s="357">
        <v>5</v>
      </c>
      <c r="E129" s="104">
        <v>30</v>
      </c>
      <c r="F129" s="56">
        <f t="shared" si="1"/>
        <v>150</v>
      </c>
    </row>
    <row r="130" spans="1:6" s="5" customFormat="1" ht="20.399999999999999">
      <c r="A130" s="314" t="s">
        <v>9</v>
      </c>
      <c r="B130" s="358" t="s">
        <v>1595</v>
      </c>
      <c r="C130" s="376" t="s">
        <v>3277</v>
      </c>
      <c r="D130" s="357">
        <v>5</v>
      </c>
      <c r="E130" s="104">
        <v>30</v>
      </c>
      <c r="F130" s="56">
        <f t="shared" si="1"/>
        <v>150</v>
      </c>
    </row>
    <row r="131" spans="1:6" s="5" customFormat="1" ht="20.399999999999999">
      <c r="A131" s="314" t="s">
        <v>9</v>
      </c>
      <c r="B131" s="358" t="s">
        <v>3278</v>
      </c>
      <c r="C131" s="376" t="s">
        <v>3279</v>
      </c>
      <c r="D131" s="357">
        <v>5</v>
      </c>
      <c r="E131" s="104">
        <v>30</v>
      </c>
      <c r="F131" s="56">
        <f t="shared" si="1"/>
        <v>150</v>
      </c>
    </row>
    <row r="132" spans="1:6" s="5" customFormat="1" ht="20.399999999999999">
      <c r="A132" s="314" t="s">
        <v>9</v>
      </c>
      <c r="B132" s="358" t="s">
        <v>1597</v>
      </c>
      <c r="C132" s="376" t="s">
        <v>3280</v>
      </c>
      <c r="D132" s="357">
        <v>5</v>
      </c>
      <c r="E132" s="104">
        <v>185</v>
      </c>
      <c r="F132" s="56">
        <f t="shared" ref="F132:F166" si="2">ROUND(E132*D132,2)</f>
        <v>925</v>
      </c>
    </row>
    <row r="133" spans="1:6" s="5" customFormat="1" ht="20.399999999999999">
      <c r="A133" s="314" t="s">
        <v>9</v>
      </c>
      <c r="B133" s="358" t="s">
        <v>1599</v>
      </c>
      <c r="C133" s="376" t="s">
        <v>3281</v>
      </c>
      <c r="D133" s="357">
        <v>5</v>
      </c>
      <c r="E133" s="104">
        <v>185</v>
      </c>
      <c r="F133" s="56">
        <f t="shared" si="2"/>
        <v>925</v>
      </c>
    </row>
    <row r="134" spans="1:6" s="5" customFormat="1" ht="20.399999999999999">
      <c r="A134" s="314" t="s">
        <v>9</v>
      </c>
      <c r="B134" s="358" t="s">
        <v>1601</v>
      </c>
      <c r="C134" s="376" t="s">
        <v>3282</v>
      </c>
      <c r="D134" s="357">
        <v>5</v>
      </c>
      <c r="E134" s="104">
        <v>185</v>
      </c>
      <c r="F134" s="56">
        <f t="shared" si="2"/>
        <v>925</v>
      </c>
    </row>
    <row r="135" spans="1:6" s="5" customFormat="1" ht="20.399999999999999">
      <c r="A135" s="314" t="s">
        <v>9</v>
      </c>
      <c r="B135" s="358" t="s">
        <v>1603</v>
      </c>
      <c r="C135" s="376" t="s">
        <v>3283</v>
      </c>
      <c r="D135" s="357">
        <v>5</v>
      </c>
      <c r="E135" s="104">
        <v>185</v>
      </c>
      <c r="F135" s="56">
        <f t="shared" si="2"/>
        <v>925</v>
      </c>
    </row>
    <row r="136" spans="1:6" s="5" customFormat="1" ht="20.399999999999999">
      <c r="A136" s="314" t="s">
        <v>9</v>
      </c>
      <c r="B136" s="358" t="s">
        <v>1605</v>
      </c>
      <c r="C136" s="376" t="s">
        <v>3284</v>
      </c>
      <c r="D136" s="357">
        <v>5</v>
      </c>
      <c r="E136" s="104">
        <v>185</v>
      </c>
      <c r="F136" s="56">
        <f t="shared" si="2"/>
        <v>925</v>
      </c>
    </row>
    <row r="137" spans="1:6" s="5" customFormat="1" ht="20.399999999999999">
      <c r="A137" s="314" t="s">
        <v>9</v>
      </c>
      <c r="B137" s="358" t="s">
        <v>1607</v>
      </c>
      <c r="C137" s="376" t="s">
        <v>3285</v>
      </c>
      <c r="D137" s="357">
        <v>5</v>
      </c>
      <c r="E137" s="104">
        <v>185</v>
      </c>
      <c r="F137" s="56">
        <f t="shared" si="2"/>
        <v>925</v>
      </c>
    </row>
    <row r="138" spans="1:6" s="5" customFormat="1" ht="20.399999999999999">
      <c r="A138" s="314" t="s">
        <v>9</v>
      </c>
      <c r="B138" s="358" t="s">
        <v>1609</v>
      </c>
      <c r="C138" s="376" t="s">
        <v>3286</v>
      </c>
      <c r="D138" s="357">
        <v>5</v>
      </c>
      <c r="E138" s="104">
        <v>185</v>
      </c>
      <c r="F138" s="56">
        <f t="shared" si="2"/>
        <v>925</v>
      </c>
    </row>
    <row r="139" spans="1:6" s="5" customFormat="1" ht="20.399999999999999">
      <c r="A139" s="314" t="s">
        <v>9</v>
      </c>
      <c r="B139" s="358" t="s">
        <v>1611</v>
      </c>
      <c r="C139" s="376" t="s">
        <v>3287</v>
      </c>
      <c r="D139" s="357">
        <v>5</v>
      </c>
      <c r="E139" s="104">
        <v>185</v>
      </c>
      <c r="F139" s="56">
        <f t="shared" si="2"/>
        <v>925</v>
      </c>
    </row>
    <row r="140" spans="1:6" s="5" customFormat="1" ht="30.6">
      <c r="A140" s="314" t="s">
        <v>9</v>
      </c>
      <c r="B140" s="358" t="s">
        <v>1613</v>
      </c>
      <c r="C140" s="376" t="s">
        <v>3288</v>
      </c>
      <c r="D140" s="357">
        <v>5</v>
      </c>
      <c r="E140" s="104">
        <v>185</v>
      </c>
      <c r="F140" s="56">
        <f t="shared" si="2"/>
        <v>925</v>
      </c>
    </row>
    <row r="141" spans="1:6" s="5" customFormat="1" ht="20.399999999999999">
      <c r="A141" s="314" t="s">
        <v>9</v>
      </c>
      <c r="B141" s="358" t="s">
        <v>3289</v>
      </c>
      <c r="C141" s="376" t="s">
        <v>3290</v>
      </c>
      <c r="D141" s="357">
        <v>5</v>
      </c>
      <c r="E141" s="104">
        <v>185</v>
      </c>
      <c r="F141" s="56">
        <f t="shared" si="2"/>
        <v>925</v>
      </c>
    </row>
    <row r="142" spans="1:6" s="5" customFormat="1" ht="20.399999999999999">
      <c r="A142" s="314" t="s">
        <v>9</v>
      </c>
      <c r="B142" s="358" t="s">
        <v>1616</v>
      </c>
      <c r="C142" s="376" t="s">
        <v>3291</v>
      </c>
      <c r="D142" s="357">
        <v>5</v>
      </c>
      <c r="E142" s="104">
        <v>185</v>
      </c>
      <c r="F142" s="56">
        <f t="shared" si="2"/>
        <v>925</v>
      </c>
    </row>
    <row r="143" spans="1:6" s="5" customFormat="1" ht="20.399999999999999">
      <c r="A143" s="314" t="s">
        <v>9</v>
      </c>
      <c r="B143" s="358" t="s">
        <v>3292</v>
      </c>
      <c r="C143" s="376" t="s">
        <v>3293</v>
      </c>
      <c r="D143" s="357">
        <v>1</v>
      </c>
      <c r="E143" s="104">
        <v>1058.25</v>
      </c>
      <c r="F143" s="56">
        <f t="shared" si="2"/>
        <v>1058.25</v>
      </c>
    </row>
    <row r="144" spans="1:6" s="5" customFormat="1" ht="20.399999999999999">
      <c r="A144" s="314" t="s">
        <v>9</v>
      </c>
      <c r="B144" s="358" t="s">
        <v>3294</v>
      </c>
      <c r="C144" s="376" t="s">
        <v>3295</v>
      </c>
      <c r="D144" s="357">
        <v>1</v>
      </c>
      <c r="E144" s="104">
        <v>664.00000000000011</v>
      </c>
      <c r="F144" s="56">
        <f t="shared" si="2"/>
        <v>664</v>
      </c>
    </row>
    <row r="145" spans="1:6" s="5" customFormat="1" ht="61.2">
      <c r="A145" s="314" t="s">
        <v>9</v>
      </c>
      <c r="B145" s="358" t="s">
        <v>3296</v>
      </c>
      <c r="C145" s="376" t="s">
        <v>3297</v>
      </c>
      <c r="D145" s="357">
        <v>5</v>
      </c>
      <c r="E145" s="104">
        <v>700</v>
      </c>
      <c r="F145" s="56">
        <f t="shared" si="2"/>
        <v>3500</v>
      </c>
    </row>
    <row r="146" spans="1:6" s="5" customFormat="1" ht="30.6">
      <c r="A146" s="314" t="s">
        <v>9</v>
      </c>
      <c r="B146" s="358" t="s">
        <v>1621</v>
      </c>
      <c r="C146" s="376" t="s">
        <v>3298</v>
      </c>
      <c r="D146" s="357">
        <v>1</v>
      </c>
      <c r="E146" s="104">
        <v>1308.2335500000002</v>
      </c>
      <c r="F146" s="56">
        <f t="shared" si="2"/>
        <v>1308.23</v>
      </c>
    </row>
    <row r="147" spans="1:6" s="5" customFormat="1" ht="20.399999999999999">
      <c r="A147" s="314" t="s">
        <v>9</v>
      </c>
      <c r="B147" s="358" t="s">
        <v>3299</v>
      </c>
      <c r="C147" s="376" t="s">
        <v>3300</v>
      </c>
      <c r="D147" s="357">
        <v>1</v>
      </c>
      <c r="E147" s="104">
        <v>465.84999999999997</v>
      </c>
      <c r="F147" s="56">
        <f t="shared" si="2"/>
        <v>465.85</v>
      </c>
    </row>
    <row r="148" spans="1:6" s="5" customFormat="1" ht="20.399999999999999">
      <c r="A148" s="314" t="s">
        <v>9</v>
      </c>
      <c r="B148" s="358" t="s">
        <v>3301</v>
      </c>
      <c r="C148" s="376" t="s">
        <v>3302</v>
      </c>
      <c r="D148" s="357">
        <v>4</v>
      </c>
      <c r="E148" s="104">
        <v>279.51</v>
      </c>
      <c r="F148" s="56">
        <f t="shared" si="2"/>
        <v>1118.04</v>
      </c>
    </row>
    <row r="149" spans="1:6" s="5" customFormat="1" ht="30.6">
      <c r="A149" s="314" t="s">
        <v>9</v>
      </c>
      <c r="B149" s="358" t="s">
        <v>3303</v>
      </c>
      <c r="C149" s="376" t="s">
        <v>3304</v>
      </c>
      <c r="D149" s="357">
        <v>5</v>
      </c>
      <c r="E149" s="104">
        <v>465.84999999999997</v>
      </c>
      <c r="F149" s="56">
        <f t="shared" si="2"/>
        <v>2329.25</v>
      </c>
    </row>
    <row r="150" spans="1:6" s="5" customFormat="1" ht="30.6">
      <c r="A150" s="314" t="s">
        <v>9</v>
      </c>
      <c r="B150" s="358" t="s">
        <v>3305</v>
      </c>
      <c r="C150" s="376" t="s">
        <v>3306</v>
      </c>
      <c r="D150" s="357">
        <v>5</v>
      </c>
      <c r="E150" s="104">
        <v>465.84999999999997</v>
      </c>
      <c r="F150" s="56">
        <f t="shared" si="2"/>
        <v>2329.25</v>
      </c>
    </row>
    <row r="151" spans="1:6" s="5" customFormat="1" ht="30.6">
      <c r="A151" s="314" t="s">
        <v>9</v>
      </c>
      <c r="B151" s="358" t="s">
        <v>3307</v>
      </c>
      <c r="C151" s="376" t="s">
        <v>3308</v>
      </c>
      <c r="D151" s="357">
        <v>20</v>
      </c>
      <c r="E151" s="104">
        <v>522.72</v>
      </c>
      <c r="F151" s="56">
        <f t="shared" si="2"/>
        <v>10454.4</v>
      </c>
    </row>
    <row r="152" spans="1:6" s="5" customFormat="1" ht="30.6">
      <c r="A152" s="314" t="s">
        <v>9</v>
      </c>
      <c r="B152" s="358" t="s">
        <v>3309</v>
      </c>
      <c r="C152" s="376" t="s">
        <v>3310</v>
      </c>
      <c r="D152" s="357">
        <v>20</v>
      </c>
      <c r="E152" s="104">
        <v>130.68</v>
      </c>
      <c r="F152" s="56">
        <f t="shared" si="2"/>
        <v>2613.6</v>
      </c>
    </row>
    <row r="153" spans="1:6" s="5" customFormat="1" ht="20.399999999999999">
      <c r="A153" s="314" t="s">
        <v>9</v>
      </c>
      <c r="B153" s="358" t="s">
        <v>2340</v>
      </c>
      <c r="C153" s="376" t="s">
        <v>3311</v>
      </c>
      <c r="D153" s="357">
        <v>5</v>
      </c>
      <c r="E153" s="104">
        <v>453.75</v>
      </c>
      <c r="F153" s="56">
        <f t="shared" si="2"/>
        <v>2268.75</v>
      </c>
    </row>
    <row r="154" spans="1:6" s="5" customFormat="1" ht="30.6">
      <c r="A154" s="314" t="s">
        <v>9</v>
      </c>
      <c r="B154" s="358" t="s">
        <v>3312</v>
      </c>
      <c r="C154" s="376" t="s">
        <v>3313</v>
      </c>
      <c r="D154" s="357">
        <v>10</v>
      </c>
      <c r="E154" s="104">
        <v>500</v>
      </c>
      <c r="F154" s="56">
        <f t="shared" si="2"/>
        <v>5000</v>
      </c>
    </row>
    <row r="155" spans="1:6" s="5" customFormat="1" ht="20.399999999999999">
      <c r="A155" s="314" t="s">
        <v>9</v>
      </c>
      <c r="B155" s="358" t="s">
        <v>3314</v>
      </c>
      <c r="C155" s="376" t="s">
        <v>3315</v>
      </c>
      <c r="D155" s="357">
        <v>5</v>
      </c>
      <c r="E155" s="104">
        <v>930</v>
      </c>
      <c r="F155" s="56">
        <f t="shared" si="2"/>
        <v>4650</v>
      </c>
    </row>
    <row r="156" spans="1:6" s="5" customFormat="1" ht="20.399999999999999">
      <c r="A156" s="314" t="s">
        <v>9</v>
      </c>
      <c r="B156" s="358" t="s">
        <v>3316</v>
      </c>
      <c r="C156" s="376" t="s">
        <v>3317</v>
      </c>
      <c r="D156" s="357">
        <v>5</v>
      </c>
      <c r="E156" s="104">
        <v>1000</v>
      </c>
      <c r="F156" s="56">
        <f t="shared" si="2"/>
        <v>5000</v>
      </c>
    </row>
    <row r="157" spans="1:6" s="5" customFormat="1" ht="40.799999999999997">
      <c r="A157" s="314" t="s">
        <v>9</v>
      </c>
      <c r="B157" s="358" t="s">
        <v>3318</v>
      </c>
      <c r="C157" s="376" t="s">
        <v>3319</v>
      </c>
      <c r="D157" s="357">
        <v>5</v>
      </c>
      <c r="E157" s="104">
        <v>3800</v>
      </c>
      <c r="F157" s="56">
        <f t="shared" si="2"/>
        <v>19000</v>
      </c>
    </row>
    <row r="158" spans="1:6" s="5" customFormat="1" ht="30.6">
      <c r="A158" s="314" t="s">
        <v>9</v>
      </c>
      <c r="B158" s="358" t="s">
        <v>1625</v>
      </c>
      <c r="C158" s="376" t="s">
        <v>3320</v>
      </c>
      <c r="D158" s="357">
        <v>1</v>
      </c>
      <c r="E158" s="104">
        <v>940</v>
      </c>
      <c r="F158" s="56">
        <f t="shared" si="2"/>
        <v>940</v>
      </c>
    </row>
    <row r="159" spans="1:6" s="5" customFormat="1" ht="20.399999999999999">
      <c r="A159" s="314" t="s">
        <v>9</v>
      </c>
      <c r="B159" s="358" t="s">
        <v>3321</v>
      </c>
      <c r="C159" s="376" t="s">
        <v>3322</v>
      </c>
      <c r="D159" s="357">
        <v>1</v>
      </c>
      <c r="E159" s="104">
        <v>940</v>
      </c>
      <c r="F159" s="56">
        <f t="shared" si="2"/>
        <v>940</v>
      </c>
    </row>
    <row r="160" spans="1:6" s="5" customFormat="1" ht="30.6">
      <c r="A160" s="314" t="s">
        <v>9</v>
      </c>
      <c r="B160" s="358" t="s">
        <v>3323</v>
      </c>
      <c r="C160" s="376" t="s">
        <v>3324</v>
      </c>
      <c r="D160" s="357">
        <f>(32)*5</f>
        <v>160</v>
      </c>
      <c r="E160" s="104">
        <v>30</v>
      </c>
      <c r="F160" s="56">
        <f t="shared" si="2"/>
        <v>4800</v>
      </c>
    </row>
    <row r="161" spans="1:6" s="5" customFormat="1" ht="30.6">
      <c r="A161" s="314" t="s">
        <v>9</v>
      </c>
      <c r="B161" s="358" t="s">
        <v>3325</v>
      </c>
      <c r="C161" s="376" t="s">
        <v>3326</v>
      </c>
      <c r="D161" s="357">
        <f>2*5</f>
        <v>10</v>
      </c>
      <c r="E161" s="104">
        <v>30</v>
      </c>
      <c r="F161" s="56">
        <f t="shared" si="2"/>
        <v>300</v>
      </c>
    </row>
    <row r="162" spans="1:6" s="5" customFormat="1" ht="30.6">
      <c r="A162" s="314" t="s">
        <v>9</v>
      </c>
      <c r="B162" s="358" t="s">
        <v>3327</v>
      </c>
      <c r="C162" s="376" t="s">
        <v>3328</v>
      </c>
      <c r="D162" s="357">
        <f>2*(3+2)</f>
        <v>10</v>
      </c>
      <c r="E162" s="104">
        <v>180</v>
      </c>
      <c r="F162" s="56">
        <f t="shared" si="2"/>
        <v>1800</v>
      </c>
    </row>
    <row r="163" spans="1:6" s="5" customFormat="1" ht="20.399999999999999">
      <c r="A163" s="314" t="s">
        <v>9</v>
      </c>
      <c r="B163" s="358" t="s">
        <v>3329</v>
      </c>
      <c r="C163" s="376" t="s">
        <v>3330</v>
      </c>
      <c r="D163" s="357">
        <v>10</v>
      </c>
      <c r="E163" s="104">
        <v>600</v>
      </c>
      <c r="F163" s="56">
        <f t="shared" si="2"/>
        <v>6000</v>
      </c>
    </row>
    <row r="164" spans="1:6" s="5" customFormat="1" ht="20.399999999999999">
      <c r="A164" s="314" t="s">
        <v>9</v>
      </c>
      <c r="B164" s="358" t="s">
        <v>3331</v>
      </c>
      <c r="C164" s="376" t="s">
        <v>3332</v>
      </c>
      <c r="D164" s="357">
        <v>5</v>
      </c>
      <c r="E164" s="104">
        <v>930</v>
      </c>
      <c r="F164" s="56">
        <f t="shared" si="2"/>
        <v>4650</v>
      </c>
    </row>
    <row r="165" spans="1:6" s="5" customFormat="1" ht="51">
      <c r="A165" s="314" t="s">
        <v>9</v>
      </c>
      <c r="B165" s="358" t="s">
        <v>3333</v>
      </c>
      <c r="C165" s="376" t="s">
        <v>3334</v>
      </c>
      <c r="D165" s="357">
        <f>18*5*2</f>
        <v>180</v>
      </c>
      <c r="E165" s="104">
        <v>90</v>
      </c>
      <c r="F165" s="56">
        <f t="shared" si="2"/>
        <v>16200</v>
      </c>
    </row>
    <row r="166" spans="1:6" s="12" customFormat="1" ht="51.6" thickBot="1">
      <c r="A166" s="314" t="s">
        <v>9</v>
      </c>
      <c r="B166" s="358" t="s">
        <v>3335</v>
      </c>
      <c r="C166" s="376" t="s">
        <v>3336</v>
      </c>
      <c r="D166" s="357">
        <f>3*5*2</f>
        <v>30</v>
      </c>
      <c r="E166" s="104">
        <v>120</v>
      </c>
      <c r="F166" s="56">
        <f t="shared" si="2"/>
        <v>3600</v>
      </c>
    </row>
    <row r="167" spans="1:6" s="12" customFormat="1" ht="13.8" thickBot="1">
      <c r="A167" s="471" t="s">
        <v>91</v>
      </c>
      <c r="B167" s="472"/>
      <c r="C167" s="472"/>
      <c r="D167" s="472"/>
      <c r="E167" s="473"/>
      <c r="F167" s="276">
        <f>SUM(F4:F166)</f>
        <v>221006.3899999999</v>
      </c>
    </row>
    <row r="168" spans="1:6" s="12" customFormat="1">
      <c r="A168" s="277"/>
      <c r="B168" s="278"/>
      <c r="C168" s="278"/>
      <c r="D168" s="279"/>
      <c r="E168" s="279"/>
      <c r="F168" s="280"/>
    </row>
    <row r="169" spans="1:6" s="12" customFormat="1">
      <c r="A169" s="277"/>
      <c r="B169" s="277"/>
      <c r="C169" s="277"/>
      <c r="D169" s="277"/>
      <c r="E169" s="8"/>
    </row>
    <row r="170" spans="1:6" s="12" customFormat="1">
      <c r="A170" s="283"/>
      <c r="B170" s="283"/>
      <c r="C170" s="283"/>
      <c r="D170" s="283"/>
      <c r="E170" s="283"/>
      <c r="F170" s="283"/>
    </row>
    <row r="171" spans="1:6" s="12" customFormat="1">
      <c r="A171" s="301"/>
      <c r="B171" s="302"/>
      <c r="C171" s="302"/>
      <c r="D171" s="302"/>
      <c r="E171" s="10"/>
      <c r="F171" s="11"/>
    </row>
    <row r="172" spans="1:6" s="12" customFormat="1" ht="13.8" thickBot="1">
      <c r="A172" s="350" t="s">
        <v>1628</v>
      </c>
      <c r="B172" s="350"/>
      <c r="C172" s="350"/>
      <c r="D172" s="350"/>
      <c r="E172" s="350"/>
      <c r="F172" s="350"/>
    </row>
    <row r="173" spans="1:6" ht="21" thickBot="1">
      <c r="A173" s="371" t="s">
        <v>1014</v>
      </c>
      <c r="B173" s="372" t="s">
        <v>8</v>
      </c>
      <c r="C173" s="373" t="s">
        <v>0</v>
      </c>
      <c r="D173" s="374" t="s">
        <v>130</v>
      </c>
      <c r="E173" s="16" t="s">
        <v>1</v>
      </c>
      <c r="F173" s="375" t="s">
        <v>2</v>
      </c>
    </row>
    <row r="174" spans="1:6" ht="30.6">
      <c r="A174" s="314" t="s">
        <v>9</v>
      </c>
      <c r="B174" s="358" t="s">
        <v>3337</v>
      </c>
      <c r="C174" s="376" t="s">
        <v>1629</v>
      </c>
      <c r="D174" s="357">
        <v>2</v>
      </c>
      <c r="E174" s="104">
        <v>398.40000000000003</v>
      </c>
      <c r="F174" s="56">
        <f>ROUND(E174*D174,2)</f>
        <v>796.8</v>
      </c>
    </row>
    <row r="175" spans="1:6" ht="40.799999999999997">
      <c r="A175" s="314" t="s">
        <v>9</v>
      </c>
      <c r="B175" s="358" t="s">
        <v>3338</v>
      </c>
      <c r="C175" s="376" t="s">
        <v>1630</v>
      </c>
      <c r="D175" s="357">
        <v>5</v>
      </c>
      <c r="E175" s="104">
        <v>846.6</v>
      </c>
      <c r="F175" s="56">
        <f t="shared" ref="F175:F202" si="3">ROUND(E175*D175,2)</f>
        <v>4233</v>
      </c>
    </row>
    <row r="176" spans="1:6" ht="20.399999999999999">
      <c r="A176" s="314" t="s">
        <v>9</v>
      </c>
      <c r="B176" s="358" t="s">
        <v>3394</v>
      </c>
      <c r="C176" s="376" t="s">
        <v>1631</v>
      </c>
      <c r="D176" s="357">
        <v>2</v>
      </c>
      <c r="E176" s="104">
        <v>161.85000000000002</v>
      </c>
      <c r="F176" s="56">
        <f t="shared" si="3"/>
        <v>323.7</v>
      </c>
    </row>
    <row r="177" spans="1:6" ht="20.399999999999999">
      <c r="A177" s="314" t="s">
        <v>9</v>
      </c>
      <c r="B177" s="358" t="s">
        <v>3395</v>
      </c>
      <c r="C177" s="376" t="s">
        <v>1632</v>
      </c>
      <c r="D177" s="357">
        <v>2</v>
      </c>
      <c r="E177" s="104">
        <v>161.85000000000002</v>
      </c>
      <c r="F177" s="56">
        <f t="shared" si="3"/>
        <v>323.7</v>
      </c>
    </row>
    <row r="178" spans="1:6" ht="20.399999999999999">
      <c r="A178" s="314" t="s">
        <v>9</v>
      </c>
      <c r="B178" s="358" t="s">
        <v>3396</v>
      </c>
      <c r="C178" s="376" t="s">
        <v>1633</v>
      </c>
      <c r="D178" s="357">
        <v>1</v>
      </c>
      <c r="E178" s="104">
        <v>161.85000000000002</v>
      </c>
      <c r="F178" s="56">
        <f t="shared" si="3"/>
        <v>161.85</v>
      </c>
    </row>
    <row r="179" spans="1:6" ht="20.399999999999999">
      <c r="A179" s="314" t="s">
        <v>9</v>
      </c>
      <c r="B179" s="358" t="s">
        <v>3397</v>
      </c>
      <c r="C179" s="376" t="s">
        <v>1634</v>
      </c>
      <c r="D179" s="357">
        <v>1</v>
      </c>
      <c r="E179" s="104">
        <v>261.45000000000005</v>
      </c>
      <c r="F179" s="56">
        <f t="shared" si="3"/>
        <v>261.45</v>
      </c>
    </row>
    <row r="180" spans="1:6" ht="20.399999999999999">
      <c r="A180" s="314" t="s">
        <v>9</v>
      </c>
      <c r="B180" s="358" t="s">
        <v>3398</v>
      </c>
      <c r="C180" s="376" t="s">
        <v>1635</v>
      </c>
      <c r="D180" s="357">
        <v>1</v>
      </c>
      <c r="E180" s="104">
        <v>261.45000000000005</v>
      </c>
      <c r="F180" s="56">
        <f t="shared" si="3"/>
        <v>261.45</v>
      </c>
    </row>
    <row r="181" spans="1:6" ht="20.399999999999999">
      <c r="A181" s="314" t="s">
        <v>9</v>
      </c>
      <c r="B181" s="358" t="s">
        <v>3399</v>
      </c>
      <c r="C181" s="376" t="s">
        <v>1636</v>
      </c>
      <c r="D181" s="357">
        <v>1</v>
      </c>
      <c r="E181" s="104">
        <v>261.45000000000005</v>
      </c>
      <c r="F181" s="56">
        <f t="shared" si="3"/>
        <v>261.45</v>
      </c>
    </row>
    <row r="182" spans="1:6" ht="20.399999999999999">
      <c r="A182" s="314" t="s">
        <v>9</v>
      </c>
      <c r="B182" s="358" t="s">
        <v>3400</v>
      </c>
      <c r="C182" s="376" t="s">
        <v>1637</v>
      </c>
      <c r="D182" s="357">
        <v>1</v>
      </c>
      <c r="E182" s="104">
        <v>373.50000000000006</v>
      </c>
      <c r="F182" s="56">
        <f t="shared" si="3"/>
        <v>373.5</v>
      </c>
    </row>
    <row r="183" spans="1:6" ht="20.399999999999999">
      <c r="A183" s="314" t="s">
        <v>9</v>
      </c>
      <c r="B183" s="358" t="s">
        <v>3401</v>
      </c>
      <c r="C183" s="376" t="s">
        <v>1638</v>
      </c>
      <c r="D183" s="357">
        <v>1</v>
      </c>
      <c r="E183" s="104">
        <v>373.50000000000006</v>
      </c>
      <c r="F183" s="56">
        <f t="shared" si="3"/>
        <v>373.5</v>
      </c>
    </row>
    <row r="184" spans="1:6" ht="20.399999999999999">
      <c r="A184" s="314" t="s">
        <v>9</v>
      </c>
      <c r="B184" s="358" t="s">
        <v>3402</v>
      </c>
      <c r="C184" s="376" t="s">
        <v>1639</v>
      </c>
      <c r="D184" s="357">
        <v>0</v>
      </c>
      <c r="E184" s="104">
        <v>373.50000000000006</v>
      </c>
      <c r="F184" s="56">
        <f t="shared" si="3"/>
        <v>0</v>
      </c>
    </row>
    <row r="185" spans="1:6" ht="30.6">
      <c r="A185" s="314" t="s">
        <v>9</v>
      </c>
      <c r="B185" s="358" t="s">
        <v>1640</v>
      </c>
      <c r="C185" s="376" t="s">
        <v>1641</v>
      </c>
      <c r="D185" s="357">
        <v>5</v>
      </c>
      <c r="E185" s="104">
        <v>150</v>
      </c>
      <c r="F185" s="56">
        <f t="shared" si="3"/>
        <v>750</v>
      </c>
    </row>
    <row r="186" spans="1:6" ht="20.399999999999999">
      <c r="A186" s="314" t="s">
        <v>9</v>
      </c>
      <c r="B186" s="358" t="s">
        <v>1642</v>
      </c>
      <c r="C186" s="376" t="s">
        <v>1643</v>
      </c>
      <c r="D186" s="357">
        <v>5</v>
      </c>
      <c r="E186" s="104">
        <v>282</v>
      </c>
      <c r="F186" s="56">
        <f t="shared" si="3"/>
        <v>1410</v>
      </c>
    </row>
    <row r="187" spans="1:6" ht="20.399999999999999">
      <c r="A187" s="314" t="s">
        <v>9</v>
      </c>
      <c r="B187" s="358" t="s">
        <v>3403</v>
      </c>
      <c r="C187" s="376" t="s">
        <v>1644</v>
      </c>
      <c r="D187" s="357">
        <v>5</v>
      </c>
      <c r="E187" s="104">
        <v>25</v>
      </c>
      <c r="F187" s="56">
        <f t="shared" si="3"/>
        <v>125</v>
      </c>
    </row>
    <row r="188" spans="1:6" ht="20.399999999999999">
      <c r="A188" s="314" t="s">
        <v>9</v>
      </c>
      <c r="B188" s="358" t="s">
        <v>3404</v>
      </c>
      <c r="C188" s="376" t="s">
        <v>1645</v>
      </c>
      <c r="D188" s="357">
        <v>5</v>
      </c>
      <c r="E188" s="104">
        <v>19.5</v>
      </c>
      <c r="F188" s="56">
        <f t="shared" si="3"/>
        <v>97.5</v>
      </c>
    </row>
    <row r="189" spans="1:6" ht="20.399999999999999">
      <c r="A189" s="314" t="s">
        <v>9</v>
      </c>
      <c r="B189" s="358" t="s">
        <v>3405</v>
      </c>
      <c r="C189" s="376" t="s">
        <v>1646</v>
      </c>
      <c r="D189" s="357">
        <v>5</v>
      </c>
      <c r="E189" s="104">
        <v>19.5</v>
      </c>
      <c r="F189" s="56">
        <f t="shared" si="3"/>
        <v>97.5</v>
      </c>
    </row>
    <row r="190" spans="1:6" ht="20.399999999999999">
      <c r="A190" s="314" t="s">
        <v>9</v>
      </c>
      <c r="B190" s="358" t="s">
        <v>3406</v>
      </c>
      <c r="C190" s="376" t="s">
        <v>1647</v>
      </c>
      <c r="D190" s="357">
        <v>5</v>
      </c>
      <c r="E190" s="104">
        <v>185</v>
      </c>
      <c r="F190" s="56">
        <f t="shared" si="3"/>
        <v>925</v>
      </c>
    </row>
    <row r="191" spans="1:6" ht="20.399999999999999">
      <c r="A191" s="314" t="s">
        <v>9</v>
      </c>
      <c r="B191" s="358" t="s">
        <v>3407</v>
      </c>
      <c r="C191" s="376" t="s">
        <v>1648</v>
      </c>
      <c r="D191" s="357">
        <v>5</v>
      </c>
      <c r="E191" s="104">
        <v>150</v>
      </c>
      <c r="F191" s="56">
        <f t="shared" si="3"/>
        <v>750</v>
      </c>
    </row>
    <row r="192" spans="1:6" ht="20.399999999999999">
      <c r="A192" s="314" t="s">
        <v>9</v>
      </c>
      <c r="B192" s="358" t="s">
        <v>3408</v>
      </c>
      <c r="C192" s="376" t="s">
        <v>1649</v>
      </c>
      <c r="D192" s="357">
        <v>5</v>
      </c>
      <c r="E192" s="104">
        <v>150</v>
      </c>
      <c r="F192" s="56">
        <f t="shared" si="3"/>
        <v>750</v>
      </c>
    </row>
    <row r="193" spans="1:6" ht="20.399999999999999">
      <c r="A193" s="314" t="s">
        <v>9</v>
      </c>
      <c r="B193" s="358" t="s">
        <v>3409</v>
      </c>
      <c r="C193" s="376" t="s">
        <v>1650</v>
      </c>
      <c r="D193" s="357">
        <v>5</v>
      </c>
      <c r="E193" s="104">
        <v>150</v>
      </c>
      <c r="F193" s="56">
        <f t="shared" si="3"/>
        <v>750</v>
      </c>
    </row>
    <row r="194" spans="1:6" ht="20.399999999999999">
      <c r="A194" s="314" t="s">
        <v>9</v>
      </c>
      <c r="B194" s="358" t="s">
        <v>3410</v>
      </c>
      <c r="C194" s="376" t="s">
        <v>3339</v>
      </c>
      <c r="D194" s="357">
        <v>5</v>
      </c>
      <c r="E194" s="104">
        <v>150</v>
      </c>
      <c r="F194" s="56">
        <f t="shared" si="3"/>
        <v>750</v>
      </c>
    </row>
    <row r="195" spans="1:6" ht="20.399999999999999">
      <c r="A195" s="314" t="s">
        <v>9</v>
      </c>
      <c r="B195" s="378" t="s">
        <v>3411</v>
      </c>
      <c r="C195" s="362" t="s">
        <v>3340</v>
      </c>
      <c r="D195" s="357">
        <v>1</v>
      </c>
      <c r="E195" s="104">
        <v>311.25</v>
      </c>
      <c r="F195" s="56">
        <f t="shared" si="3"/>
        <v>311.25</v>
      </c>
    </row>
    <row r="196" spans="1:6" ht="20.399999999999999">
      <c r="A196" s="314" t="s">
        <v>9</v>
      </c>
      <c r="B196" s="378" t="s">
        <v>3412</v>
      </c>
      <c r="C196" s="362" t="s">
        <v>3341</v>
      </c>
      <c r="D196" s="357">
        <v>1</v>
      </c>
      <c r="E196" s="104">
        <v>311.25</v>
      </c>
      <c r="F196" s="56">
        <f t="shared" si="3"/>
        <v>311.25</v>
      </c>
    </row>
    <row r="197" spans="1:6" ht="20.399999999999999">
      <c r="A197" s="314" t="s">
        <v>9</v>
      </c>
      <c r="B197" s="378" t="s">
        <v>3413</v>
      </c>
      <c r="C197" s="362" t="s">
        <v>3342</v>
      </c>
      <c r="D197" s="357">
        <v>1</v>
      </c>
      <c r="E197" s="104">
        <v>311.25</v>
      </c>
      <c r="F197" s="56">
        <f t="shared" si="3"/>
        <v>311.25</v>
      </c>
    </row>
    <row r="198" spans="1:6" ht="20.399999999999999">
      <c r="A198" s="314" t="s">
        <v>9</v>
      </c>
      <c r="B198" s="378" t="s">
        <v>3414</v>
      </c>
      <c r="C198" s="362" t="s">
        <v>3343</v>
      </c>
      <c r="D198" s="357">
        <v>1</v>
      </c>
      <c r="E198" s="104">
        <v>311.25</v>
      </c>
      <c r="F198" s="56">
        <f t="shared" si="3"/>
        <v>311.25</v>
      </c>
    </row>
    <row r="199" spans="1:6" ht="20.399999999999999">
      <c r="A199" s="314" t="s">
        <v>9</v>
      </c>
      <c r="B199" s="379" t="s">
        <v>3344</v>
      </c>
      <c r="C199" s="362" t="s">
        <v>3345</v>
      </c>
      <c r="D199" s="357">
        <v>1</v>
      </c>
      <c r="E199" s="104">
        <v>664.00000000000011</v>
      </c>
      <c r="F199" s="56">
        <f t="shared" si="3"/>
        <v>664</v>
      </c>
    </row>
    <row r="200" spans="1:6" ht="30.6">
      <c r="A200" s="314" t="s">
        <v>9</v>
      </c>
      <c r="B200" s="290" t="s">
        <v>3346</v>
      </c>
      <c r="C200" s="362" t="s">
        <v>3347</v>
      </c>
      <c r="D200" s="282">
        <v>10</v>
      </c>
      <c r="E200" s="268">
        <v>150</v>
      </c>
      <c r="F200" s="56">
        <f t="shared" si="3"/>
        <v>1500</v>
      </c>
    </row>
    <row r="201" spans="1:6" ht="20.399999999999999">
      <c r="A201" s="314" t="s">
        <v>9</v>
      </c>
      <c r="B201" s="290" t="s">
        <v>3348</v>
      </c>
      <c r="C201" s="362" t="s">
        <v>3349</v>
      </c>
      <c r="D201" s="282">
        <v>5</v>
      </c>
      <c r="E201" s="268">
        <v>279</v>
      </c>
      <c r="F201" s="56">
        <f t="shared" si="3"/>
        <v>1395</v>
      </c>
    </row>
    <row r="202" spans="1:6" ht="21" thickBot="1">
      <c r="A202" s="314" t="s">
        <v>9</v>
      </c>
      <c r="B202" s="290" t="s">
        <v>3350</v>
      </c>
      <c r="C202" s="377" t="s">
        <v>3351</v>
      </c>
      <c r="D202" s="282">
        <v>5</v>
      </c>
      <c r="E202" s="268">
        <v>300</v>
      </c>
      <c r="F202" s="56">
        <f t="shared" si="3"/>
        <v>1500</v>
      </c>
    </row>
    <row r="203" spans="1:6" ht="12" thickBot="1">
      <c r="A203" s="471" t="s">
        <v>92</v>
      </c>
      <c r="B203" s="472"/>
      <c r="C203" s="472"/>
      <c r="D203" s="472"/>
      <c r="E203" s="473"/>
      <c r="F203" s="276">
        <f>SUM(F174:F202)</f>
        <v>20079.400000000001</v>
      </c>
    </row>
    <row r="204" spans="1:6">
      <c r="E204" s="13"/>
    </row>
    <row r="205" spans="1:6">
      <c r="E205" s="13"/>
    </row>
    <row r="206" spans="1:6">
      <c r="E206" s="13"/>
    </row>
    <row r="207" spans="1:6">
      <c r="E207" s="13"/>
    </row>
    <row r="208" spans="1:6" ht="12" thickBot="1">
      <c r="A208" s="350" t="s">
        <v>1651</v>
      </c>
      <c r="B208" s="350"/>
      <c r="C208" s="350"/>
      <c r="D208" s="350"/>
      <c r="E208" s="350"/>
      <c r="F208" s="350"/>
    </row>
    <row r="209" spans="1:6" ht="21" thickBot="1">
      <c r="A209" s="371" t="s">
        <v>1014</v>
      </c>
      <c r="B209" s="372" t="s">
        <v>8</v>
      </c>
      <c r="C209" s="373" t="s">
        <v>0</v>
      </c>
      <c r="D209" s="374" t="s">
        <v>130</v>
      </c>
      <c r="E209" s="16" t="s">
        <v>1</v>
      </c>
      <c r="F209" s="375" t="s">
        <v>2</v>
      </c>
    </row>
    <row r="210" spans="1:6" ht="51">
      <c r="A210" s="314" t="s">
        <v>9</v>
      </c>
      <c r="B210" s="358" t="s">
        <v>3352</v>
      </c>
      <c r="C210" s="376" t="s">
        <v>1652</v>
      </c>
      <c r="D210" s="357">
        <v>2</v>
      </c>
      <c r="E210" s="104">
        <v>190.90000000000003</v>
      </c>
      <c r="F210" s="56">
        <f t="shared" ref="F210:F240" si="4">ROUND(E210*D210,2)</f>
        <v>381.8</v>
      </c>
    </row>
    <row r="211" spans="1:6" ht="51">
      <c r="A211" s="314" t="s">
        <v>9</v>
      </c>
      <c r="B211" s="358" t="s">
        <v>3353</v>
      </c>
      <c r="C211" s="376" t="s">
        <v>1653</v>
      </c>
      <c r="D211" s="357">
        <v>2</v>
      </c>
      <c r="E211" s="104">
        <v>190.90000000000003</v>
      </c>
      <c r="F211" s="56">
        <f t="shared" si="4"/>
        <v>381.8</v>
      </c>
    </row>
    <row r="212" spans="1:6" ht="51">
      <c r="A212" s="314" t="s">
        <v>9</v>
      </c>
      <c r="B212" s="358" t="s">
        <v>3354</v>
      </c>
      <c r="C212" s="376" t="s">
        <v>1654</v>
      </c>
      <c r="D212" s="357">
        <v>2</v>
      </c>
      <c r="E212" s="104">
        <v>190.90000000000003</v>
      </c>
      <c r="F212" s="56">
        <f t="shared" si="4"/>
        <v>381.8</v>
      </c>
    </row>
    <row r="213" spans="1:6" ht="61.2">
      <c r="A213" s="314" t="s">
        <v>9</v>
      </c>
      <c r="B213" s="358" t="s">
        <v>3355</v>
      </c>
      <c r="C213" s="376" t="s">
        <v>1655</v>
      </c>
      <c r="D213" s="357">
        <v>5</v>
      </c>
      <c r="E213" s="104">
        <v>348.6</v>
      </c>
      <c r="F213" s="56">
        <f t="shared" si="4"/>
        <v>1743</v>
      </c>
    </row>
    <row r="214" spans="1:6" ht="61.2">
      <c r="A214" s="314" t="s">
        <v>9</v>
      </c>
      <c r="B214" s="358" t="s">
        <v>3356</v>
      </c>
      <c r="C214" s="376" t="s">
        <v>1656</v>
      </c>
      <c r="D214" s="357">
        <v>5</v>
      </c>
      <c r="E214" s="104">
        <v>348.6</v>
      </c>
      <c r="F214" s="56">
        <f t="shared" si="4"/>
        <v>1743</v>
      </c>
    </row>
    <row r="215" spans="1:6" ht="61.2">
      <c r="A215" s="314" t="s">
        <v>9</v>
      </c>
      <c r="B215" s="358" t="s">
        <v>3357</v>
      </c>
      <c r="C215" s="376" t="s">
        <v>1657</v>
      </c>
      <c r="D215" s="357">
        <v>5</v>
      </c>
      <c r="E215" s="104">
        <v>348.6</v>
      </c>
      <c r="F215" s="56">
        <f t="shared" si="4"/>
        <v>1743</v>
      </c>
    </row>
    <row r="216" spans="1:6" ht="20.399999999999999">
      <c r="A216" s="314" t="s">
        <v>9</v>
      </c>
      <c r="B216" s="358" t="s">
        <v>3358</v>
      </c>
      <c r="C216" s="376" t="s">
        <v>1658</v>
      </c>
      <c r="D216" s="357">
        <v>1</v>
      </c>
      <c r="E216" s="104">
        <v>161.85000000000002</v>
      </c>
      <c r="F216" s="56">
        <f t="shared" si="4"/>
        <v>161.85</v>
      </c>
    </row>
    <row r="217" spans="1:6" ht="30.6">
      <c r="A217" s="314" t="s">
        <v>9</v>
      </c>
      <c r="B217" s="358" t="s">
        <v>3359</v>
      </c>
      <c r="C217" s="376" t="s">
        <v>1660</v>
      </c>
      <c r="D217" s="357">
        <v>1</v>
      </c>
      <c r="E217" s="104">
        <v>161.85000000000002</v>
      </c>
      <c r="F217" s="56">
        <f t="shared" si="4"/>
        <v>161.85</v>
      </c>
    </row>
    <row r="218" spans="1:6" ht="20.399999999999999">
      <c r="A218" s="314" t="s">
        <v>9</v>
      </c>
      <c r="B218" s="358" t="s">
        <v>3360</v>
      </c>
      <c r="C218" s="376" t="s">
        <v>1661</v>
      </c>
      <c r="D218" s="357">
        <v>1</v>
      </c>
      <c r="E218" s="104">
        <v>261.45000000000005</v>
      </c>
      <c r="F218" s="56">
        <f t="shared" si="4"/>
        <v>261.45</v>
      </c>
    </row>
    <row r="219" spans="1:6" ht="30.6">
      <c r="A219" s="314" t="s">
        <v>9</v>
      </c>
      <c r="B219" s="358" t="s">
        <v>3361</v>
      </c>
      <c r="C219" s="376" t="s">
        <v>1662</v>
      </c>
      <c r="D219" s="357">
        <v>1</v>
      </c>
      <c r="E219" s="104">
        <v>261.45000000000005</v>
      </c>
      <c r="F219" s="56">
        <f t="shared" si="4"/>
        <v>261.45</v>
      </c>
    </row>
    <row r="220" spans="1:6" ht="20.399999999999999">
      <c r="A220" s="314" t="s">
        <v>9</v>
      </c>
      <c r="B220" s="358" t="s">
        <v>3362</v>
      </c>
      <c r="C220" s="376" t="s">
        <v>1664</v>
      </c>
      <c r="D220" s="357">
        <v>0</v>
      </c>
      <c r="E220" s="104">
        <v>373.50000000000006</v>
      </c>
      <c r="F220" s="56">
        <f t="shared" si="4"/>
        <v>0</v>
      </c>
    </row>
    <row r="221" spans="1:6" ht="20.399999999999999">
      <c r="A221" s="314" t="s">
        <v>9</v>
      </c>
      <c r="B221" s="358" t="s">
        <v>3363</v>
      </c>
      <c r="C221" s="376" t="s">
        <v>1666</v>
      </c>
      <c r="D221" s="357">
        <v>0</v>
      </c>
      <c r="E221" s="104">
        <v>373.50000000000006</v>
      </c>
      <c r="F221" s="56">
        <f t="shared" si="4"/>
        <v>0</v>
      </c>
    </row>
    <row r="222" spans="1:6" ht="20.399999999999999">
      <c r="A222" s="314" t="s">
        <v>9</v>
      </c>
      <c r="B222" s="358" t="s">
        <v>3384</v>
      </c>
      <c r="C222" s="376" t="s">
        <v>1667</v>
      </c>
      <c r="D222" s="357">
        <v>5</v>
      </c>
      <c r="E222" s="104">
        <v>150</v>
      </c>
      <c r="F222" s="56">
        <f t="shared" si="4"/>
        <v>750</v>
      </c>
    </row>
    <row r="223" spans="1:6" ht="20.399999999999999">
      <c r="A223" s="314" t="s">
        <v>9</v>
      </c>
      <c r="B223" s="358" t="s">
        <v>3385</v>
      </c>
      <c r="C223" s="376" t="s">
        <v>1669</v>
      </c>
      <c r="D223" s="357">
        <v>5</v>
      </c>
      <c r="E223" s="104">
        <v>150</v>
      </c>
      <c r="F223" s="56">
        <f t="shared" si="4"/>
        <v>750</v>
      </c>
    </row>
    <row r="224" spans="1:6" ht="30.6">
      <c r="A224" s="314" t="s">
        <v>9</v>
      </c>
      <c r="B224" s="358" t="s">
        <v>3386</v>
      </c>
      <c r="C224" s="376" t="s">
        <v>1670</v>
      </c>
      <c r="D224" s="357">
        <v>5</v>
      </c>
      <c r="E224" s="104">
        <v>150</v>
      </c>
      <c r="F224" s="56">
        <f t="shared" si="4"/>
        <v>750</v>
      </c>
    </row>
    <row r="225" spans="1:6" ht="20.399999999999999">
      <c r="A225" s="314" t="s">
        <v>9</v>
      </c>
      <c r="B225" s="358" t="s">
        <v>3387</v>
      </c>
      <c r="C225" s="376" t="s">
        <v>1671</v>
      </c>
      <c r="D225" s="357">
        <v>5</v>
      </c>
      <c r="E225" s="104">
        <v>150</v>
      </c>
      <c r="F225" s="56">
        <f t="shared" si="4"/>
        <v>750</v>
      </c>
    </row>
    <row r="226" spans="1:6" ht="20.399999999999999">
      <c r="A226" s="314" t="s">
        <v>9</v>
      </c>
      <c r="B226" s="358" t="s">
        <v>3388</v>
      </c>
      <c r="C226" s="376" t="s">
        <v>3364</v>
      </c>
      <c r="D226" s="357">
        <v>5</v>
      </c>
      <c r="E226" s="104">
        <v>150</v>
      </c>
      <c r="F226" s="56">
        <f t="shared" si="4"/>
        <v>750</v>
      </c>
    </row>
    <row r="227" spans="1:6" ht="20.399999999999999">
      <c r="A227" s="314" t="s">
        <v>9</v>
      </c>
      <c r="B227" s="358" t="s">
        <v>3389</v>
      </c>
      <c r="C227" s="376" t="s">
        <v>3365</v>
      </c>
      <c r="D227" s="357">
        <v>1</v>
      </c>
      <c r="E227" s="104">
        <v>311.25</v>
      </c>
      <c r="F227" s="56">
        <f t="shared" si="4"/>
        <v>311.25</v>
      </c>
    </row>
    <row r="228" spans="1:6" ht="20.399999999999999">
      <c r="A228" s="314" t="s">
        <v>9</v>
      </c>
      <c r="B228" s="358" t="s">
        <v>3390</v>
      </c>
      <c r="C228" s="376" t="s">
        <v>3366</v>
      </c>
      <c r="D228" s="357">
        <v>1</v>
      </c>
      <c r="E228" s="104">
        <v>311.25</v>
      </c>
      <c r="F228" s="56">
        <f t="shared" si="4"/>
        <v>311.25</v>
      </c>
    </row>
    <row r="229" spans="1:6" ht="20.399999999999999">
      <c r="A229" s="314" t="s">
        <v>9</v>
      </c>
      <c r="B229" s="358" t="s">
        <v>3391</v>
      </c>
      <c r="C229" s="376" t="s">
        <v>3367</v>
      </c>
      <c r="D229" s="357">
        <v>1</v>
      </c>
      <c r="E229" s="104">
        <v>311.25</v>
      </c>
      <c r="F229" s="56">
        <f t="shared" si="4"/>
        <v>311.25</v>
      </c>
    </row>
    <row r="230" spans="1:6" ht="20.399999999999999">
      <c r="A230" s="314" t="s">
        <v>9</v>
      </c>
      <c r="B230" s="358" t="s">
        <v>3392</v>
      </c>
      <c r="C230" s="376" t="s">
        <v>3368</v>
      </c>
      <c r="D230" s="357">
        <v>1</v>
      </c>
      <c r="E230" s="104">
        <v>311.25</v>
      </c>
      <c r="F230" s="56">
        <f t="shared" si="4"/>
        <v>311.25</v>
      </c>
    </row>
    <row r="231" spans="1:6" ht="20.399999999999999">
      <c r="A231" s="314" t="s">
        <v>9</v>
      </c>
      <c r="B231" s="358" t="s">
        <v>3393</v>
      </c>
      <c r="C231" s="376" t="s">
        <v>3369</v>
      </c>
      <c r="D231" s="357">
        <v>1</v>
      </c>
      <c r="E231" s="104">
        <v>311.25</v>
      </c>
      <c r="F231" s="56">
        <f t="shared" si="4"/>
        <v>311.25</v>
      </c>
    </row>
    <row r="232" spans="1:6" ht="30.6">
      <c r="A232" s="314" t="s">
        <v>9</v>
      </c>
      <c r="B232" s="358" t="s">
        <v>1659</v>
      </c>
      <c r="C232" s="376" t="s">
        <v>3370</v>
      </c>
      <c r="D232" s="357">
        <v>5</v>
      </c>
      <c r="E232" s="104">
        <v>282</v>
      </c>
      <c r="F232" s="56">
        <f t="shared" si="4"/>
        <v>1410</v>
      </c>
    </row>
    <row r="233" spans="1:6" ht="30.6">
      <c r="A233" s="314" t="s">
        <v>9</v>
      </c>
      <c r="B233" s="358" t="s">
        <v>3371</v>
      </c>
      <c r="C233" s="376" t="s">
        <v>3372</v>
      </c>
      <c r="D233" s="357">
        <v>5</v>
      </c>
      <c r="E233" s="104">
        <v>150</v>
      </c>
      <c r="F233" s="56">
        <f t="shared" si="4"/>
        <v>750</v>
      </c>
    </row>
    <row r="234" spans="1:6" ht="20.399999999999999">
      <c r="A234" s="314" t="s">
        <v>9</v>
      </c>
      <c r="B234" s="358" t="s">
        <v>3373</v>
      </c>
      <c r="C234" s="376" t="s">
        <v>3374</v>
      </c>
      <c r="D234" s="357">
        <v>5</v>
      </c>
      <c r="E234" s="104">
        <v>150</v>
      </c>
      <c r="F234" s="56">
        <f t="shared" si="4"/>
        <v>750</v>
      </c>
    </row>
    <row r="235" spans="1:6" ht="30.6">
      <c r="A235" s="314" t="s">
        <v>9</v>
      </c>
      <c r="B235" s="358" t="s">
        <v>1663</v>
      </c>
      <c r="C235" s="376" t="s">
        <v>3375</v>
      </c>
      <c r="D235" s="357">
        <v>5</v>
      </c>
      <c r="E235" s="104">
        <v>150</v>
      </c>
      <c r="F235" s="56">
        <f t="shared" si="4"/>
        <v>750</v>
      </c>
    </row>
    <row r="236" spans="1:6" ht="20.399999999999999">
      <c r="A236" s="314" t="s">
        <v>9</v>
      </c>
      <c r="B236" s="358" t="s">
        <v>1665</v>
      </c>
      <c r="C236" s="376" t="s">
        <v>3376</v>
      </c>
      <c r="D236" s="357">
        <v>5</v>
      </c>
      <c r="E236" s="104">
        <v>185</v>
      </c>
      <c r="F236" s="56">
        <f t="shared" si="4"/>
        <v>925</v>
      </c>
    </row>
    <row r="237" spans="1:6" ht="20.399999999999999">
      <c r="A237" s="314" t="s">
        <v>9</v>
      </c>
      <c r="B237" s="358" t="s">
        <v>1668</v>
      </c>
      <c r="C237" s="376" t="s">
        <v>3377</v>
      </c>
      <c r="D237" s="357">
        <v>1</v>
      </c>
      <c r="E237" s="104">
        <v>664.00000000000011</v>
      </c>
      <c r="F237" s="56">
        <f t="shared" si="4"/>
        <v>664</v>
      </c>
    </row>
    <row r="238" spans="1:6" ht="30.6">
      <c r="A238" s="314" t="s">
        <v>9</v>
      </c>
      <c r="B238" s="290" t="s">
        <v>3378</v>
      </c>
      <c r="C238" s="362" t="s">
        <v>3379</v>
      </c>
      <c r="D238" s="282">
        <v>10</v>
      </c>
      <c r="E238" s="268">
        <v>150</v>
      </c>
      <c r="F238" s="56">
        <f t="shared" si="4"/>
        <v>1500</v>
      </c>
    </row>
    <row r="239" spans="1:6" ht="20.399999999999999">
      <c r="A239" s="314" t="s">
        <v>9</v>
      </c>
      <c r="B239" s="290" t="s">
        <v>3380</v>
      </c>
      <c r="C239" s="362" t="s">
        <v>3381</v>
      </c>
      <c r="D239" s="282">
        <v>5</v>
      </c>
      <c r="E239" s="268">
        <v>279</v>
      </c>
      <c r="F239" s="56">
        <f t="shared" si="4"/>
        <v>1395</v>
      </c>
    </row>
    <row r="240" spans="1:6" ht="21" thickBot="1">
      <c r="A240" s="314" t="s">
        <v>9</v>
      </c>
      <c r="B240" s="290" t="s">
        <v>3382</v>
      </c>
      <c r="C240" s="377" t="s">
        <v>3383</v>
      </c>
      <c r="D240" s="282">
        <v>5</v>
      </c>
      <c r="E240" s="268">
        <v>300</v>
      </c>
      <c r="F240" s="56">
        <f t="shared" si="4"/>
        <v>1500</v>
      </c>
    </row>
    <row r="241" spans="1:6" ht="12" thickBot="1">
      <c r="A241" s="471" t="s">
        <v>1065</v>
      </c>
      <c r="B241" s="472"/>
      <c r="C241" s="472"/>
      <c r="D241" s="472"/>
      <c r="E241" s="473"/>
      <c r="F241" s="276">
        <f>SUM(F210:F240)</f>
        <v>22171.25</v>
      </c>
    </row>
    <row r="242" spans="1:6" ht="13.8" thickBot="1">
      <c r="E242" s="13"/>
    </row>
    <row r="243" spans="1:6" ht="12" thickBot="1">
      <c r="A243" s="471" t="s">
        <v>1672</v>
      </c>
      <c r="B243" s="472"/>
      <c r="C243" s="472"/>
      <c r="D243" s="472"/>
      <c r="E243" s="473"/>
      <c r="F243" s="276">
        <f>SUM(F241,F203,F167)</f>
        <v>263257.03999999992</v>
      </c>
    </row>
    <row r="244" spans="1:6">
      <c r="E244" s="13"/>
    </row>
    <row r="245" spans="1:6">
      <c r="E245" s="13"/>
    </row>
    <row r="246" spans="1:6">
      <c r="E246" s="13"/>
    </row>
    <row r="247" spans="1:6">
      <c r="E247" s="13"/>
    </row>
    <row r="248" spans="1:6">
      <c r="E248" s="13"/>
    </row>
    <row r="249" spans="1:6">
      <c r="A249" s="12"/>
      <c r="B249" s="12"/>
      <c r="C249" s="12"/>
      <c r="D249" s="12"/>
      <c r="E249" s="13"/>
    </row>
    <row r="250" spans="1:6">
      <c r="A250" s="12"/>
      <c r="B250" s="12"/>
      <c r="C250" s="12"/>
      <c r="D250" s="12"/>
      <c r="E250" s="13"/>
    </row>
    <row r="251" spans="1:6">
      <c r="A251" s="12"/>
      <c r="B251" s="12"/>
      <c r="C251" s="12"/>
      <c r="D251" s="12"/>
      <c r="E251" s="13"/>
    </row>
    <row r="252" spans="1:6">
      <c r="A252" s="12"/>
      <c r="B252" s="12"/>
      <c r="C252" s="12"/>
      <c r="D252" s="12"/>
      <c r="E252" s="13"/>
    </row>
    <row r="253" spans="1:6">
      <c r="A253" s="12"/>
      <c r="B253" s="12"/>
      <c r="C253" s="12"/>
      <c r="D253" s="12"/>
      <c r="E253" s="13"/>
    </row>
    <row r="254" spans="1:6">
      <c r="A254" s="12"/>
      <c r="B254" s="12"/>
      <c r="C254" s="12"/>
      <c r="D254" s="12"/>
      <c r="E254" s="13"/>
    </row>
    <row r="255" spans="1:6">
      <c r="A255" s="12"/>
      <c r="B255" s="12"/>
      <c r="C255" s="12"/>
      <c r="D255" s="12"/>
      <c r="E255" s="13"/>
    </row>
    <row r="256" spans="1:6">
      <c r="A256" s="12"/>
      <c r="B256" s="12"/>
      <c r="C256" s="12"/>
      <c r="D256" s="12"/>
      <c r="E256" s="13"/>
    </row>
    <row r="257" spans="1:5">
      <c r="A257" s="12"/>
      <c r="B257" s="12"/>
      <c r="C257" s="12"/>
      <c r="D257" s="12"/>
      <c r="E257" s="13"/>
    </row>
    <row r="258" spans="1:5">
      <c r="A258" s="12"/>
      <c r="B258" s="12"/>
      <c r="C258" s="12"/>
      <c r="D258" s="12"/>
      <c r="E258" s="13"/>
    </row>
    <row r="259" spans="1:5">
      <c r="A259" s="12"/>
      <c r="B259" s="12"/>
      <c r="C259" s="12"/>
      <c r="D259" s="12"/>
      <c r="E259" s="13"/>
    </row>
    <row r="260" spans="1:5">
      <c r="A260" s="12"/>
      <c r="B260" s="12"/>
      <c r="C260" s="12"/>
      <c r="D260" s="12"/>
      <c r="E260" s="13"/>
    </row>
  </sheetData>
  <mergeCells count="4">
    <mergeCell ref="A167:E167"/>
    <mergeCell ref="A203:E203"/>
    <mergeCell ref="A241:E241"/>
    <mergeCell ref="A243:E243"/>
  </mergeCells>
  <conditionalFormatting sqref="C4:C166">
    <cfRule type="expression" dxfId="5" priority="3">
      <formula>#REF!&gt;0</formula>
    </cfRule>
  </conditionalFormatting>
  <conditionalFormatting sqref="C174:C202">
    <cfRule type="expression" dxfId="4" priority="1">
      <formula>#REF!&gt;0</formula>
    </cfRule>
  </conditionalFormatting>
  <conditionalFormatting sqref="C210:C240">
    <cfRule type="expression" dxfId="3" priority="2">
      <formula>#REF!&gt;0</formula>
    </cfRule>
  </conditionalFormatting>
  <pageMargins left="0.70866141732283472" right="0.39370078740157483" top="0.74803149606299213" bottom="0.74803149606299213" header="0.31496062992125984" footer="0.31496062992125984"/>
  <pageSetup paperSize="9" scale="84" fitToHeight="10" orientation="portrait" r:id="rId1"/>
  <headerFooter>
    <oddFooter>Página &amp;P</oddFooter>
  </headerFooter>
  <rowBreaks count="1" manualBreakCount="1">
    <brk id="107"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ACCA9-9973-4C1F-9736-AF6E537675F3}">
  <dimension ref="A1:K165"/>
  <sheetViews>
    <sheetView showGridLines="0" zoomScale="115" zoomScaleNormal="115" zoomScaleSheetLayoutView="75" workbookViewId="0">
      <pane ySplit="3" topLeftCell="A4" activePane="bottomLeft" state="frozen"/>
      <selection activeCell="B30" sqref="B30"/>
      <selection pane="bottomLeft" activeCell="E129" sqref="E129"/>
    </sheetView>
  </sheetViews>
  <sheetFormatPr baseColWidth="10" defaultColWidth="11" defaultRowHeight="11.4"/>
  <cols>
    <col min="1" max="1" width="6.59765625" style="281" customWidth="1"/>
    <col min="2" max="2" width="49.3984375" style="281" customWidth="1"/>
    <col min="3" max="5" width="10.09765625" style="281" customWidth="1"/>
    <col min="6" max="6" width="10.59765625" style="281" customWidth="1"/>
    <col min="7" max="7" width="4.3984375" style="3" customWidth="1"/>
    <col min="8" max="8" width="9.09765625" style="3" customWidth="1"/>
    <col min="9" max="16384" width="11" style="3"/>
  </cols>
  <sheetData>
    <row r="1" spans="1:11" ht="12">
      <c r="A1" s="286"/>
      <c r="B1" s="287"/>
      <c r="C1" s="287"/>
      <c r="D1" s="287"/>
      <c r="E1" s="287"/>
      <c r="F1" s="288"/>
    </row>
    <row r="2" spans="1:11" ht="13.5" customHeight="1" thickBot="1">
      <c r="A2" s="300" t="s">
        <v>1673</v>
      </c>
      <c r="B2" s="300"/>
      <c r="C2" s="300"/>
      <c r="D2" s="300"/>
      <c r="E2" s="300"/>
      <c r="F2" s="300"/>
    </row>
    <row r="3" spans="1:11" ht="23.25" customHeight="1" thickBot="1">
      <c r="A3" s="371" t="s">
        <v>1014</v>
      </c>
      <c r="B3" s="372" t="s">
        <v>8</v>
      </c>
      <c r="C3" s="373" t="s">
        <v>0</v>
      </c>
      <c r="D3" s="374" t="s">
        <v>130</v>
      </c>
      <c r="E3" s="16" t="s">
        <v>1</v>
      </c>
      <c r="F3" s="375" t="s">
        <v>2</v>
      </c>
      <c r="G3" s="108"/>
    </row>
    <row r="4" spans="1:11" s="111" customFormat="1" ht="24.9" customHeight="1">
      <c r="A4" s="352" t="s">
        <v>9</v>
      </c>
      <c r="B4" s="358" t="s">
        <v>1674</v>
      </c>
      <c r="C4" s="376" t="s">
        <v>1675</v>
      </c>
      <c r="D4" s="357">
        <v>1</v>
      </c>
      <c r="E4" s="104">
        <v>8728.0679999999993</v>
      </c>
      <c r="F4" s="56">
        <f>ROUND(D4*E4,2)</f>
        <v>8728.07</v>
      </c>
      <c r="G4" s="5"/>
      <c r="H4" s="109"/>
      <c r="I4" s="109"/>
      <c r="J4" s="110"/>
      <c r="K4" s="110"/>
    </row>
    <row r="5" spans="1:11" s="111" customFormat="1" ht="24.9" customHeight="1">
      <c r="A5" s="352" t="s">
        <v>9</v>
      </c>
      <c r="B5" s="358" t="s">
        <v>1676</v>
      </c>
      <c r="C5" s="376" t="s">
        <v>1677</v>
      </c>
      <c r="D5" s="357">
        <v>1</v>
      </c>
      <c r="E5" s="104">
        <v>8728.0679999999993</v>
      </c>
      <c r="F5" s="56">
        <f t="shared" ref="F5:F41" si="0">ROUND(D5*E5,2)</f>
        <v>8728.07</v>
      </c>
      <c r="G5" s="5"/>
      <c r="H5" s="109"/>
      <c r="I5" s="109"/>
      <c r="K5" s="110"/>
    </row>
    <row r="6" spans="1:11" s="111" customFormat="1" ht="24.9" customHeight="1">
      <c r="A6" s="352" t="s">
        <v>9</v>
      </c>
      <c r="B6" s="358" t="s">
        <v>1678</v>
      </c>
      <c r="C6" s="376" t="s">
        <v>1679</v>
      </c>
      <c r="D6" s="357">
        <v>1</v>
      </c>
      <c r="E6" s="104">
        <v>8728.0679999999993</v>
      </c>
      <c r="F6" s="56">
        <f t="shared" si="0"/>
        <v>8728.07</v>
      </c>
      <c r="G6" s="5"/>
      <c r="H6" s="109"/>
      <c r="I6" s="109"/>
      <c r="K6" s="110"/>
    </row>
    <row r="7" spans="1:11" s="111" customFormat="1" ht="24.9" customHeight="1">
      <c r="A7" s="352" t="s">
        <v>9</v>
      </c>
      <c r="B7" s="358" t="s">
        <v>1680</v>
      </c>
      <c r="C7" s="376" t="s">
        <v>1681</v>
      </c>
      <c r="D7" s="357">
        <v>1</v>
      </c>
      <c r="E7" s="104">
        <v>8728.0679999999993</v>
      </c>
      <c r="F7" s="56">
        <f t="shared" si="0"/>
        <v>8728.07</v>
      </c>
      <c r="G7" s="5"/>
      <c r="H7" s="109"/>
      <c r="I7" s="109"/>
      <c r="K7" s="110"/>
    </row>
    <row r="8" spans="1:11" s="111" customFormat="1" ht="24.9" customHeight="1">
      <c r="A8" s="352" t="s">
        <v>9</v>
      </c>
      <c r="B8" s="358" t="s">
        <v>1682</v>
      </c>
      <c r="C8" s="376" t="s">
        <v>1683</v>
      </c>
      <c r="D8" s="357">
        <v>1</v>
      </c>
      <c r="E8" s="104">
        <v>12815.028</v>
      </c>
      <c r="F8" s="56">
        <f t="shared" si="0"/>
        <v>12815.03</v>
      </c>
      <c r="G8" s="5"/>
      <c r="H8" s="109"/>
      <c r="I8" s="109"/>
      <c r="K8" s="110"/>
    </row>
    <row r="9" spans="1:11" s="111" customFormat="1" ht="24.9" customHeight="1">
      <c r="A9" s="352" t="s">
        <v>9</v>
      </c>
      <c r="B9" s="358" t="s">
        <v>1684</v>
      </c>
      <c r="C9" s="376" t="s">
        <v>1685</v>
      </c>
      <c r="D9" s="357">
        <v>1</v>
      </c>
      <c r="E9" s="104">
        <v>12815.028</v>
      </c>
      <c r="F9" s="56">
        <f t="shared" si="0"/>
        <v>12815.03</v>
      </c>
      <c r="G9" s="5"/>
      <c r="H9" s="109"/>
      <c r="I9" s="109"/>
      <c r="K9" s="110"/>
    </row>
    <row r="10" spans="1:11" s="111" customFormat="1" ht="24.9" customHeight="1">
      <c r="A10" s="352" t="s">
        <v>9</v>
      </c>
      <c r="B10" s="358" t="s">
        <v>1686</v>
      </c>
      <c r="C10" s="376" t="s">
        <v>1687</v>
      </c>
      <c r="D10" s="357">
        <v>1</v>
      </c>
      <c r="E10" s="104">
        <v>12815.028</v>
      </c>
      <c r="F10" s="56">
        <f t="shared" si="0"/>
        <v>12815.03</v>
      </c>
      <c r="G10" s="5"/>
      <c r="H10" s="109"/>
      <c r="I10" s="109"/>
      <c r="K10" s="110"/>
    </row>
    <row r="11" spans="1:11" s="111" customFormat="1" ht="24.9" customHeight="1">
      <c r="A11" s="352" t="s">
        <v>9</v>
      </c>
      <c r="B11" s="358" t="s">
        <v>1688</v>
      </c>
      <c r="C11" s="376" t="s">
        <v>1689</v>
      </c>
      <c r="D11" s="357">
        <v>1</v>
      </c>
      <c r="E11" s="104">
        <v>10129.296</v>
      </c>
      <c r="F11" s="56">
        <f t="shared" si="0"/>
        <v>10129.299999999999</v>
      </c>
      <c r="G11" s="5"/>
      <c r="H11" s="109"/>
      <c r="I11" s="109"/>
      <c r="K11" s="110"/>
    </row>
    <row r="12" spans="1:11" s="111" customFormat="1" ht="24.9" customHeight="1">
      <c r="A12" s="352" t="s">
        <v>9</v>
      </c>
      <c r="B12" s="358" t="s">
        <v>1690</v>
      </c>
      <c r="C12" s="376" t="s">
        <v>1691</v>
      </c>
      <c r="D12" s="357">
        <v>1</v>
      </c>
      <c r="E12" s="104">
        <v>10129.296</v>
      </c>
      <c r="F12" s="56">
        <f t="shared" si="0"/>
        <v>10129.299999999999</v>
      </c>
      <c r="G12" s="5"/>
      <c r="H12" s="109"/>
      <c r="I12" s="109"/>
      <c r="K12" s="110"/>
    </row>
    <row r="13" spans="1:11" s="111" customFormat="1" ht="24.9" customHeight="1">
      <c r="A13" s="352" t="s">
        <v>9</v>
      </c>
      <c r="B13" s="358" t="s">
        <v>1692</v>
      </c>
      <c r="C13" s="376" t="s">
        <v>1693</v>
      </c>
      <c r="D13" s="357">
        <v>1</v>
      </c>
      <c r="E13" s="104">
        <v>10129.296</v>
      </c>
      <c r="F13" s="56">
        <f t="shared" si="0"/>
        <v>10129.299999999999</v>
      </c>
      <c r="G13" s="5"/>
      <c r="H13" s="109"/>
      <c r="I13" s="109"/>
      <c r="K13" s="110"/>
    </row>
    <row r="14" spans="1:11" s="111" customFormat="1" ht="24.9" customHeight="1">
      <c r="A14" s="352" t="s">
        <v>9</v>
      </c>
      <c r="B14" s="358" t="s">
        <v>1694</v>
      </c>
      <c r="C14" s="376" t="s">
        <v>1695</v>
      </c>
      <c r="D14" s="357">
        <v>1</v>
      </c>
      <c r="E14" s="104">
        <v>15500.651999999998</v>
      </c>
      <c r="F14" s="56">
        <f t="shared" si="0"/>
        <v>15500.65</v>
      </c>
      <c r="G14" s="5"/>
      <c r="H14" s="109"/>
      <c r="I14" s="109"/>
      <c r="K14" s="110"/>
    </row>
    <row r="15" spans="1:11" s="111" customFormat="1" ht="24.9" customHeight="1">
      <c r="A15" s="352" t="s">
        <v>9</v>
      </c>
      <c r="B15" s="358" t="s">
        <v>1696</v>
      </c>
      <c r="C15" s="376" t="s">
        <v>1697</v>
      </c>
      <c r="D15" s="357">
        <v>1</v>
      </c>
      <c r="E15" s="104">
        <v>15500.651999999998</v>
      </c>
      <c r="F15" s="56">
        <f t="shared" si="0"/>
        <v>15500.65</v>
      </c>
      <c r="G15" s="5"/>
      <c r="H15" s="109"/>
      <c r="I15" s="109"/>
      <c r="K15" s="110"/>
    </row>
    <row r="16" spans="1:11" s="111" customFormat="1" ht="24.9" customHeight="1">
      <c r="A16" s="352" t="s">
        <v>9</v>
      </c>
      <c r="B16" s="358" t="s">
        <v>1698</v>
      </c>
      <c r="C16" s="376" t="s">
        <v>1699</v>
      </c>
      <c r="D16" s="357">
        <v>1</v>
      </c>
      <c r="E16" s="104">
        <v>15500.651999999998</v>
      </c>
      <c r="F16" s="56">
        <f t="shared" si="0"/>
        <v>15500.65</v>
      </c>
      <c r="G16" s="5"/>
      <c r="H16" s="109"/>
      <c r="I16" s="109"/>
      <c r="K16" s="110"/>
    </row>
    <row r="17" spans="1:11" s="111" customFormat="1" ht="24.9" customHeight="1">
      <c r="A17" s="352" t="s">
        <v>9</v>
      </c>
      <c r="B17" s="358" t="s">
        <v>1700</v>
      </c>
      <c r="C17" s="376" t="s">
        <v>1701</v>
      </c>
      <c r="D17" s="357">
        <v>1</v>
      </c>
      <c r="E17" s="104">
        <v>15500.651999999998</v>
      </c>
      <c r="F17" s="56">
        <f t="shared" si="0"/>
        <v>15500.65</v>
      </c>
      <c r="G17" s="5"/>
      <c r="H17" s="109"/>
      <c r="I17" s="109"/>
      <c r="K17" s="110"/>
    </row>
    <row r="18" spans="1:11" s="111" customFormat="1" ht="24.9" customHeight="1">
      <c r="A18" s="352" t="s">
        <v>9</v>
      </c>
      <c r="B18" s="358" t="s">
        <v>1702</v>
      </c>
      <c r="C18" s="376" t="s">
        <v>1703</v>
      </c>
      <c r="D18" s="357">
        <v>1</v>
      </c>
      <c r="E18" s="104">
        <v>12814.98</v>
      </c>
      <c r="F18" s="56">
        <f t="shared" si="0"/>
        <v>12814.98</v>
      </c>
      <c r="G18" s="5"/>
      <c r="H18" s="109"/>
      <c r="I18" s="109"/>
      <c r="K18" s="110"/>
    </row>
    <row r="19" spans="1:11" s="111" customFormat="1" ht="24.9" customHeight="1">
      <c r="A19" s="352" t="s">
        <v>9</v>
      </c>
      <c r="B19" s="358" t="s">
        <v>1704</v>
      </c>
      <c r="C19" s="376" t="s">
        <v>1705</v>
      </c>
      <c r="D19" s="357">
        <v>1</v>
      </c>
      <c r="E19" s="104">
        <v>12814.98</v>
      </c>
      <c r="F19" s="56">
        <f t="shared" si="0"/>
        <v>12814.98</v>
      </c>
      <c r="G19" s="5"/>
      <c r="H19" s="109"/>
      <c r="I19" s="109"/>
      <c r="K19" s="110"/>
    </row>
    <row r="20" spans="1:11" s="111" customFormat="1" ht="24.9" customHeight="1">
      <c r="A20" s="352" t="s">
        <v>9</v>
      </c>
      <c r="B20" s="358" t="s">
        <v>1706</v>
      </c>
      <c r="C20" s="376" t="s">
        <v>1707</v>
      </c>
      <c r="D20" s="357">
        <v>1</v>
      </c>
      <c r="E20" s="104">
        <v>12814.98</v>
      </c>
      <c r="F20" s="56">
        <f t="shared" si="0"/>
        <v>12814.98</v>
      </c>
      <c r="G20" s="5"/>
      <c r="H20" s="109"/>
      <c r="I20" s="109"/>
      <c r="K20" s="110"/>
    </row>
    <row r="21" spans="1:11" s="111" customFormat="1" ht="24.9" customHeight="1">
      <c r="A21" s="352" t="s">
        <v>9</v>
      </c>
      <c r="B21" s="358" t="s">
        <v>1708</v>
      </c>
      <c r="C21" s="376" t="s">
        <v>1709</v>
      </c>
      <c r="D21" s="357">
        <v>1</v>
      </c>
      <c r="E21" s="104">
        <v>12814.98</v>
      </c>
      <c r="F21" s="56">
        <f t="shared" si="0"/>
        <v>12814.98</v>
      </c>
      <c r="G21" s="5"/>
      <c r="H21" s="109"/>
      <c r="I21" s="109"/>
      <c r="K21" s="110"/>
    </row>
    <row r="22" spans="1:11" s="111" customFormat="1" ht="24.9" customHeight="1">
      <c r="A22" s="352" t="s">
        <v>9</v>
      </c>
      <c r="B22" s="358" t="s">
        <v>1715</v>
      </c>
      <c r="C22" s="376" t="s">
        <v>1710</v>
      </c>
      <c r="D22" s="357">
        <v>1</v>
      </c>
      <c r="E22" s="104">
        <v>21062.400000000001</v>
      </c>
      <c r="F22" s="56">
        <f t="shared" si="0"/>
        <v>21062.400000000001</v>
      </c>
      <c r="G22" s="5"/>
      <c r="H22" s="109"/>
      <c r="I22" s="109"/>
      <c r="K22" s="110"/>
    </row>
    <row r="23" spans="1:11" s="111" customFormat="1" ht="24.9" customHeight="1">
      <c r="A23" s="352" t="s">
        <v>9</v>
      </c>
      <c r="B23" s="358" t="s">
        <v>1713</v>
      </c>
      <c r="C23" s="376" t="s">
        <v>1711</v>
      </c>
      <c r="D23" s="357">
        <v>1</v>
      </c>
      <c r="E23" s="104">
        <v>21062.400000000001</v>
      </c>
      <c r="F23" s="56">
        <f t="shared" si="0"/>
        <v>21062.400000000001</v>
      </c>
      <c r="G23" s="5"/>
      <c r="H23" s="109"/>
      <c r="I23" s="109"/>
      <c r="K23" s="110"/>
    </row>
    <row r="24" spans="1:11" s="111" customFormat="1" ht="24.9" customHeight="1">
      <c r="A24" s="352" t="s">
        <v>9</v>
      </c>
      <c r="B24" s="358" t="s">
        <v>1715</v>
      </c>
      <c r="C24" s="376" t="s">
        <v>1712</v>
      </c>
      <c r="D24" s="357">
        <v>1</v>
      </c>
      <c r="E24" s="104">
        <v>21062.400000000001</v>
      </c>
      <c r="F24" s="56">
        <f t="shared" si="0"/>
        <v>21062.400000000001</v>
      </c>
      <c r="G24" s="5"/>
      <c r="H24" s="109"/>
      <c r="I24" s="109"/>
      <c r="K24" s="110"/>
    </row>
    <row r="25" spans="1:11" s="111" customFormat="1" ht="24.9" customHeight="1">
      <c r="A25" s="352" t="s">
        <v>9</v>
      </c>
      <c r="B25" s="358" t="s">
        <v>1713</v>
      </c>
      <c r="C25" s="376" t="s">
        <v>1714</v>
      </c>
      <c r="D25" s="357">
        <v>1</v>
      </c>
      <c r="E25" s="104">
        <v>21062.400000000001</v>
      </c>
      <c r="F25" s="56">
        <f t="shared" si="0"/>
        <v>21062.400000000001</v>
      </c>
      <c r="G25" s="5"/>
      <c r="H25" s="109"/>
      <c r="I25" s="109"/>
      <c r="K25" s="110"/>
    </row>
    <row r="26" spans="1:11" s="111" customFormat="1" ht="24.9" customHeight="1">
      <c r="A26" s="352" t="s">
        <v>9</v>
      </c>
      <c r="B26" s="358" t="s">
        <v>1715</v>
      </c>
      <c r="C26" s="376" t="s">
        <v>1716</v>
      </c>
      <c r="D26" s="357">
        <v>1</v>
      </c>
      <c r="E26" s="104">
        <v>21062.400000000001</v>
      </c>
      <c r="F26" s="56">
        <f t="shared" si="0"/>
        <v>21062.400000000001</v>
      </c>
      <c r="G26" s="5"/>
      <c r="H26" s="109"/>
      <c r="I26" s="109"/>
      <c r="K26" s="110"/>
    </row>
    <row r="27" spans="1:11" s="111" customFormat="1" ht="24.9" customHeight="1">
      <c r="A27" s="352" t="s">
        <v>9</v>
      </c>
      <c r="B27" s="358" t="s">
        <v>1717</v>
      </c>
      <c r="C27" s="376" t="s">
        <v>1718</v>
      </c>
      <c r="D27" s="357">
        <v>1</v>
      </c>
      <c r="E27" s="104">
        <v>35104</v>
      </c>
      <c r="F27" s="56">
        <f t="shared" si="0"/>
        <v>35104</v>
      </c>
      <c r="G27" s="5"/>
      <c r="H27" s="109"/>
      <c r="I27" s="109"/>
      <c r="K27" s="110"/>
    </row>
    <row r="28" spans="1:11" s="111" customFormat="1" ht="24.9" customHeight="1">
      <c r="A28" s="352" t="s">
        <v>9</v>
      </c>
      <c r="B28" s="358" t="s">
        <v>1719</v>
      </c>
      <c r="C28" s="376" t="s">
        <v>1720</v>
      </c>
      <c r="D28" s="357">
        <v>1</v>
      </c>
      <c r="E28" s="104">
        <v>35104</v>
      </c>
      <c r="F28" s="56">
        <f t="shared" si="0"/>
        <v>35104</v>
      </c>
      <c r="G28" s="5"/>
      <c r="H28" s="109"/>
      <c r="I28" s="109"/>
      <c r="K28" s="110"/>
    </row>
    <row r="29" spans="1:11" s="111" customFormat="1" ht="24.9" customHeight="1">
      <c r="A29" s="352" t="s">
        <v>9</v>
      </c>
      <c r="B29" s="358" t="s">
        <v>1721</v>
      </c>
      <c r="C29" s="376" t="s">
        <v>1722</v>
      </c>
      <c r="D29" s="357">
        <v>1</v>
      </c>
      <c r="E29" s="104">
        <v>35104</v>
      </c>
      <c r="F29" s="56">
        <f t="shared" si="0"/>
        <v>35104</v>
      </c>
      <c r="G29" s="5"/>
      <c r="H29" s="109"/>
      <c r="I29" s="109"/>
      <c r="K29" s="110"/>
    </row>
    <row r="30" spans="1:11" s="111" customFormat="1" ht="24.9" customHeight="1">
      <c r="A30" s="352" t="s">
        <v>9</v>
      </c>
      <c r="B30" s="358" t="s">
        <v>3471</v>
      </c>
      <c r="C30" s="376" t="s">
        <v>1724</v>
      </c>
      <c r="D30" s="357">
        <v>1</v>
      </c>
      <c r="E30" s="104">
        <v>21062.400000000001</v>
      </c>
      <c r="F30" s="56">
        <f t="shared" si="0"/>
        <v>21062.400000000001</v>
      </c>
      <c r="G30" s="5"/>
      <c r="H30" s="109"/>
      <c r="I30" s="109"/>
      <c r="K30" s="110"/>
    </row>
    <row r="31" spans="1:11" s="111" customFormat="1" ht="24.9" customHeight="1">
      <c r="A31" s="352" t="s">
        <v>9</v>
      </c>
      <c r="B31" s="358" t="s">
        <v>1009</v>
      </c>
      <c r="C31" s="376" t="s">
        <v>1725</v>
      </c>
      <c r="D31" s="357">
        <v>1</v>
      </c>
      <c r="E31" s="104">
        <v>1000</v>
      </c>
      <c r="F31" s="56">
        <f>ROUND(D31*E31,2)</f>
        <v>1000</v>
      </c>
      <c r="G31" s="5"/>
      <c r="H31" s="109"/>
      <c r="I31" s="109"/>
      <c r="K31" s="110"/>
    </row>
    <row r="32" spans="1:11" s="111" customFormat="1" ht="24.9" customHeight="1">
      <c r="A32" s="352" t="s">
        <v>827</v>
      </c>
      <c r="B32" s="358" t="s">
        <v>1723</v>
      </c>
      <c r="C32" s="376" t="s">
        <v>1727</v>
      </c>
      <c r="D32" s="357">
        <v>2000</v>
      </c>
      <c r="E32" s="104">
        <v>4.0575600000000005</v>
      </c>
      <c r="F32" s="56">
        <f t="shared" si="0"/>
        <v>8115.12</v>
      </c>
      <c r="G32" s="5"/>
      <c r="H32" s="109"/>
      <c r="I32" s="109"/>
      <c r="K32" s="110"/>
    </row>
    <row r="33" spans="1:11" s="111" customFormat="1" ht="24.9" customHeight="1">
      <c r="A33" s="352" t="s">
        <v>9</v>
      </c>
      <c r="B33" s="358" t="s">
        <v>1726</v>
      </c>
      <c r="C33" s="376" t="s">
        <v>1729</v>
      </c>
      <c r="D33" s="357">
        <v>5</v>
      </c>
      <c r="E33" s="104">
        <v>800</v>
      </c>
      <c r="F33" s="56">
        <f t="shared" si="0"/>
        <v>4000</v>
      </c>
      <c r="G33" s="5"/>
      <c r="H33" s="109"/>
      <c r="I33" s="109"/>
      <c r="K33" s="110"/>
    </row>
    <row r="34" spans="1:11" s="111" customFormat="1" ht="24.9" customHeight="1">
      <c r="A34" s="352" t="s">
        <v>9</v>
      </c>
      <c r="B34" s="358" t="s">
        <v>1728</v>
      </c>
      <c r="C34" s="376" t="s">
        <v>1731</v>
      </c>
      <c r="D34" s="357">
        <v>3</v>
      </c>
      <c r="E34" s="104">
        <v>600</v>
      </c>
      <c r="F34" s="56">
        <f t="shared" si="0"/>
        <v>1800</v>
      </c>
      <c r="G34" s="5"/>
      <c r="H34" s="109"/>
      <c r="I34" s="109"/>
      <c r="K34" s="110"/>
    </row>
    <row r="35" spans="1:11" s="111" customFormat="1" ht="24.9" customHeight="1">
      <c r="A35" s="352" t="s">
        <v>9</v>
      </c>
      <c r="B35" s="358" t="s">
        <v>1730</v>
      </c>
      <c r="C35" s="376" t="s">
        <v>1733</v>
      </c>
      <c r="D35" s="357">
        <v>20</v>
      </c>
      <c r="E35" s="104">
        <v>350</v>
      </c>
      <c r="F35" s="56">
        <f t="shared" si="0"/>
        <v>7000</v>
      </c>
      <c r="G35" s="5"/>
      <c r="H35" s="109"/>
      <c r="I35" s="109"/>
      <c r="K35" s="110"/>
    </row>
    <row r="36" spans="1:11" s="111" customFormat="1" ht="30.6">
      <c r="A36" s="352" t="s">
        <v>9</v>
      </c>
      <c r="B36" s="358" t="s">
        <v>1732</v>
      </c>
      <c r="C36" s="376" t="s">
        <v>1734</v>
      </c>
      <c r="D36" s="357">
        <v>25</v>
      </c>
      <c r="E36" s="104">
        <v>1650</v>
      </c>
      <c r="F36" s="56">
        <f t="shared" si="0"/>
        <v>41250</v>
      </c>
      <c r="G36" s="5"/>
      <c r="H36" s="109"/>
      <c r="I36" s="109"/>
      <c r="K36" s="110"/>
    </row>
    <row r="37" spans="1:11" s="111" customFormat="1" ht="40.799999999999997">
      <c r="A37" s="352" t="s">
        <v>9</v>
      </c>
      <c r="B37" s="358" t="s">
        <v>1751</v>
      </c>
      <c r="C37" s="376" t="s">
        <v>1735</v>
      </c>
      <c r="D37" s="357">
        <v>2</v>
      </c>
      <c r="E37" s="104">
        <v>3600</v>
      </c>
      <c r="F37" s="56">
        <f t="shared" si="0"/>
        <v>7200</v>
      </c>
      <c r="G37" s="5"/>
      <c r="H37" s="109"/>
      <c r="I37" s="109"/>
      <c r="K37" s="110"/>
    </row>
    <row r="38" spans="1:11" s="111" customFormat="1" ht="40.799999999999997">
      <c r="A38" s="352" t="s">
        <v>9</v>
      </c>
      <c r="B38" s="358" t="s">
        <v>1752</v>
      </c>
      <c r="C38" s="376" t="s">
        <v>1736</v>
      </c>
      <c r="D38" s="357">
        <v>2</v>
      </c>
      <c r="E38" s="104">
        <v>3600</v>
      </c>
      <c r="F38" s="56">
        <f t="shared" si="0"/>
        <v>7200</v>
      </c>
      <c r="G38" s="5"/>
      <c r="H38" s="109"/>
      <c r="I38" s="109"/>
      <c r="K38" s="110"/>
    </row>
    <row r="39" spans="1:11" s="111" customFormat="1" ht="40.799999999999997">
      <c r="A39" s="352" t="s">
        <v>9</v>
      </c>
      <c r="B39" s="358" t="s">
        <v>1753</v>
      </c>
      <c r="C39" s="376" t="s">
        <v>1737</v>
      </c>
      <c r="D39" s="357">
        <v>2</v>
      </c>
      <c r="E39" s="104">
        <v>3600</v>
      </c>
      <c r="F39" s="56">
        <f t="shared" si="0"/>
        <v>7200</v>
      </c>
      <c r="G39" s="5"/>
      <c r="H39" s="109"/>
      <c r="I39" s="109"/>
      <c r="K39" s="110"/>
    </row>
    <row r="40" spans="1:11" s="111" customFormat="1" ht="51">
      <c r="A40" s="352" t="s">
        <v>9</v>
      </c>
      <c r="B40" s="358" t="s">
        <v>1754</v>
      </c>
      <c r="C40" s="376" t="s">
        <v>1738</v>
      </c>
      <c r="D40" s="357">
        <v>1</v>
      </c>
      <c r="E40" s="104">
        <v>310</v>
      </c>
      <c r="F40" s="56">
        <f t="shared" si="0"/>
        <v>310</v>
      </c>
      <c r="G40" s="5"/>
      <c r="H40" s="109"/>
      <c r="I40" s="109"/>
      <c r="K40" s="110"/>
    </row>
    <row r="41" spans="1:11" s="111" customFormat="1" ht="30.6">
      <c r="A41" s="352" t="s">
        <v>9</v>
      </c>
      <c r="B41" s="358" t="s">
        <v>1755</v>
      </c>
      <c r="C41" s="376" t="s">
        <v>1739</v>
      </c>
      <c r="D41" s="357">
        <v>1</v>
      </c>
      <c r="E41" s="104">
        <v>50</v>
      </c>
      <c r="F41" s="56">
        <f t="shared" si="0"/>
        <v>50</v>
      </c>
      <c r="G41" s="5"/>
      <c r="H41" s="109"/>
      <c r="I41" s="109"/>
      <c r="K41" s="110"/>
    </row>
    <row r="42" spans="1:11" s="111" customFormat="1" ht="30.6">
      <c r="A42" s="352" t="s">
        <v>9</v>
      </c>
      <c r="B42" s="358" t="s">
        <v>3472</v>
      </c>
      <c r="C42" s="376" t="s">
        <v>1740</v>
      </c>
      <c r="D42" s="357">
        <v>3</v>
      </c>
      <c r="E42" s="104">
        <v>2445.8500000000004</v>
      </c>
      <c r="F42" s="56">
        <f>ROUND(E42*D42,2)</f>
        <v>7337.55</v>
      </c>
      <c r="G42" s="5"/>
      <c r="H42" s="109"/>
      <c r="I42" s="109"/>
      <c r="K42" s="110"/>
    </row>
    <row r="43" spans="1:11" s="111" customFormat="1" ht="30.6">
      <c r="A43" s="352" t="s">
        <v>9</v>
      </c>
      <c r="B43" s="358" t="s">
        <v>3473</v>
      </c>
      <c r="C43" s="376" t="s">
        <v>1741</v>
      </c>
      <c r="D43" s="357">
        <v>3</v>
      </c>
      <c r="E43" s="104">
        <v>2445.8500000000004</v>
      </c>
      <c r="F43" s="56">
        <f>ROUND(E43*D43,2)</f>
        <v>7337.55</v>
      </c>
      <c r="G43" s="5"/>
      <c r="H43" s="109"/>
      <c r="I43" s="109"/>
      <c r="K43" s="110"/>
    </row>
    <row r="44" spans="1:11" s="111" customFormat="1" ht="24.9" customHeight="1">
      <c r="A44" s="352" t="s">
        <v>9</v>
      </c>
      <c r="B44" s="358" t="s">
        <v>3474</v>
      </c>
      <c r="C44" s="376" t="s">
        <v>1742</v>
      </c>
      <c r="D44" s="357">
        <v>3</v>
      </c>
      <c r="E44" s="104">
        <v>2445.8500000000004</v>
      </c>
      <c r="F44" s="56">
        <f t="shared" ref="F44:F48" si="1">ROUND(E44*D44,2)</f>
        <v>7337.55</v>
      </c>
      <c r="G44" s="5"/>
      <c r="H44" s="109"/>
      <c r="I44" s="109"/>
      <c r="K44" s="110"/>
    </row>
    <row r="45" spans="1:11" s="111" customFormat="1" ht="24.9" customHeight="1">
      <c r="A45" s="352" t="s">
        <v>9</v>
      </c>
      <c r="B45" s="358" t="s">
        <v>3475</v>
      </c>
      <c r="C45" s="376" t="s">
        <v>1743</v>
      </c>
      <c r="D45" s="357">
        <v>3</v>
      </c>
      <c r="E45" s="104">
        <v>2445.8500000000004</v>
      </c>
      <c r="F45" s="56">
        <f t="shared" si="1"/>
        <v>7337.55</v>
      </c>
      <c r="G45" s="5"/>
      <c r="H45" s="109"/>
      <c r="I45" s="109"/>
      <c r="K45" s="110"/>
    </row>
    <row r="46" spans="1:11" s="111" customFormat="1" ht="24.9" customHeight="1">
      <c r="A46" s="352" t="s">
        <v>9</v>
      </c>
      <c r="B46" s="358" t="s">
        <v>3476</v>
      </c>
      <c r="C46" s="376" t="s">
        <v>1744</v>
      </c>
      <c r="D46" s="357">
        <v>5</v>
      </c>
      <c r="E46" s="104">
        <v>420.56100000000004</v>
      </c>
      <c r="F46" s="56">
        <f t="shared" si="1"/>
        <v>2102.81</v>
      </c>
      <c r="G46" s="5"/>
      <c r="H46" s="109"/>
      <c r="I46" s="109"/>
      <c r="K46" s="110"/>
    </row>
    <row r="47" spans="1:11" s="111" customFormat="1" ht="24.9" customHeight="1">
      <c r="A47" s="352" t="s">
        <v>9</v>
      </c>
      <c r="B47" s="358" t="s">
        <v>2423</v>
      </c>
      <c r="C47" s="376" t="s">
        <v>1745</v>
      </c>
      <c r="D47" s="357">
        <v>5</v>
      </c>
      <c r="E47" s="104">
        <v>560.25</v>
      </c>
      <c r="F47" s="56">
        <f t="shared" si="1"/>
        <v>2801.25</v>
      </c>
      <c r="G47" s="5"/>
      <c r="H47" s="109"/>
      <c r="I47" s="109"/>
      <c r="K47" s="110"/>
    </row>
    <row r="48" spans="1:11" s="111" customFormat="1" ht="24.9" customHeight="1">
      <c r="A48" s="352" t="s">
        <v>9</v>
      </c>
      <c r="B48" s="358" t="s">
        <v>3477</v>
      </c>
      <c r="C48" s="376" t="s">
        <v>1746</v>
      </c>
      <c r="D48" s="357">
        <v>10</v>
      </c>
      <c r="E48" s="104">
        <v>687.5</v>
      </c>
      <c r="F48" s="56">
        <f t="shared" si="1"/>
        <v>6875</v>
      </c>
      <c r="G48" s="5"/>
      <c r="H48" s="109"/>
      <c r="I48" s="109"/>
      <c r="K48" s="110"/>
    </row>
    <row r="49" spans="1:11" s="111" customFormat="1" ht="24.9" customHeight="1">
      <c r="A49" s="352" t="s">
        <v>9</v>
      </c>
      <c r="B49" s="358" t="s">
        <v>3478</v>
      </c>
      <c r="C49" s="376" t="s">
        <v>1747</v>
      </c>
      <c r="D49" s="357">
        <v>3</v>
      </c>
      <c r="E49" s="104">
        <v>12888</v>
      </c>
      <c r="F49" s="56">
        <f t="shared" ref="F49:F53" si="2">ROUND(D49*E49,2)</f>
        <v>38664</v>
      </c>
      <c r="G49" s="5"/>
      <c r="H49" s="109"/>
      <c r="I49" s="109"/>
      <c r="K49" s="110"/>
    </row>
    <row r="50" spans="1:11" s="111" customFormat="1" ht="24.9" customHeight="1">
      <c r="A50" s="352" t="s">
        <v>9</v>
      </c>
      <c r="B50" s="358" t="s">
        <v>3479</v>
      </c>
      <c r="C50" s="376" t="s">
        <v>1748</v>
      </c>
      <c r="D50" s="357">
        <v>4</v>
      </c>
      <c r="E50" s="104">
        <v>10344</v>
      </c>
      <c r="F50" s="56">
        <f t="shared" si="2"/>
        <v>41376</v>
      </c>
      <c r="G50" s="5"/>
      <c r="H50" s="109"/>
      <c r="I50" s="109"/>
      <c r="K50" s="110"/>
    </row>
    <row r="51" spans="1:11" s="111" customFormat="1" ht="24.9" customHeight="1">
      <c r="A51" s="352" t="s">
        <v>9</v>
      </c>
      <c r="B51" s="358" t="s">
        <v>3480</v>
      </c>
      <c r="C51" s="376" t="s">
        <v>1749</v>
      </c>
      <c r="D51" s="357">
        <v>4</v>
      </c>
      <c r="E51" s="104">
        <v>7908</v>
      </c>
      <c r="F51" s="56">
        <f t="shared" si="2"/>
        <v>31632</v>
      </c>
      <c r="G51" s="5"/>
      <c r="H51" s="109"/>
      <c r="I51" s="109"/>
      <c r="K51" s="110"/>
    </row>
    <row r="52" spans="1:11" s="5" customFormat="1" ht="36" customHeight="1">
      <c r="A52" s="352" t="s">
        <v>9</v>
      </c>
      <c r="B52" s="358" t="s">
        <v>3481</v>
      </c>
      <c r="C52" s="376" t="s">
        <v>1750</v>
      </c>
      <c r="D52" s="376">
        <v>5</v>
      </c>
      <c r="E52" s="104">
        <v>1120.5</v>
      </c>
      <c r="F52" s="56">
        <f t="shared" si="2"/>
        <v>5602.5</v>
      </c>
    </row>
    <row r="53" spans="1:11" s="5" customFormat="1" ht="21" thickBot="1">
      <c r="A53" s="352" t="s">
        <v>9</v>
      </c>
      <c r="B53" s="358" t="s">
        <v>3796</v>
      </c>
      <c r="C53" s="376" t="s">
        <v>1750</v>
      </c>
      <c r="D53" s="376">
        <v>4</v>
      </c>
      <c r="E53" s="104">
        <v>315211.71999999997</v>
      </c>
      <c r="F53" s="56">
        <f t="shared" si="2"/>
        <v>1260846.8799999999</v>
      </c>
      <c r="G53" s="112"/>
      <c r="H53" s="113"/>
      <c r="I53" s="113"/>
      <c r="J53" s="9"/>
      <c r="K53" s="113"/>
    </row>
    <row r="54" spans="1:11" s="5" customFormat="1" ht="10.8" thickBot="1">
      <c r="A54" s="471" t="s">
        <v>91</v>
      </c>
      <c r="B54" s="472"/>
      <c r="C54" s="472"/>
      <c r="D54" s="472"/>
      <c r="E54" s="473"/>
      <c r="F54" s="276">
        <f>SUM(F4:F53)</f>
        <v>1953069.9500000002</v>
      </c>
    </row>
    <row r="55" spans="1:11" s="111" customFormat="1" ht="25.5" customHeight="1">
      <c r="A55" s="277"/>
      <c r="B55" s="278"/>
      <c r="C55" s="278"/>
      <c r="D55" s="278"/>
      <c r="E55" s="278"/>
      <c r="F55" s="279"/>
      <c r="G55" s="5"/>
      <c r="H55" s="5"/>
    </row>
    <row r="56" spans="1:11" s="111" customFormat="1" ht="6.75" customHeight="1">
      <c r="A56" s="277"/>
      <c r="B56" s="277"/>
      <c r="C56" s="277"/>
      <c r="D56" s="277"/>
      <c r="E56" s="277"/>
      <c r="F56" s="277"/>
      <c r="G56" s="5"/>
      <c r="H56" s="5"/>
    </row>
    <row r="57" spans="1:11" s="111" customFormat="1" ht="9.75" customHeight="1">
      <c r="A57" s="283"/>
      <c r="B57" s="283"/>
      <c r="C57" s="283"/>
      <c r="D57" s="283"/>
      <c r="E57" s="283"/>
      <c r="F57" s="283"/>
      <c r="G57" s="5"/>
      <c r="H57" s="5"/>
    </row>
    <row r="58" spans="1:11" s="111" customFormat="1" ht="6.75" customHeight="1">
      <c r="A58" s="301"/>
      <c r="B58" s="302"/>
      <c r="C58" s="302"/>
      <c r="D58" s="302"/>
      <c r="E58" s="302"/>
      <c r="F58" s="302"/>
      <c r="G58" s="5"/>
      <c r="H58" s="5"/>
    </row>
    <row r="59" spans="1:11" s="111" customFormat="1" ht="23.25" customHeight="1" thickBot="1">
      <c r="A59" s="300" t="s">
        <v>1756</v>
      </c>
      <c r="B59" s="300"/>
      <c r="C59" s="300"/>
      <c r="D59" s="300"/>
      <c r="E59" s="300"/>
      <c r="F59" s="300"/>
      <c r="G59" s="5"/>
      <c r="H59" s="5"/>
    </row>
    <row r="60" spans="1:11" s="111" customFormat="1" ht="36" customHeight="1" thickBot="1">
      <c r="A60" s="371" t="s">
        <v>1014</v>
      </c>
      <c r="B60" s="372" t="s">
        <v>8</v>
      </c>
      <c r="C60" s="373" t="s">
        <v>0</v>
      </c>
      <c r="D60" s="374" t="s">
        <v>130</v>
      </c>
      <c r="E60" s="16" t="s">
        <v>1</v>
      </c>
      <c r="F60" s="375" t="s">
        <v>2</v>
      </c>
      <c r="G60" s="5"/>
      <c r="H60" s="5"/>
    </row>
    <row r="61" spans="1:11" s="111" customFormat="1" ht="47.1" customHeight="1">
      <c r="A61" s="352" t="s">
        <v>9</v>
      </c>
      <c r="B61" s="358" t="s">
        <v>1757</v>
      </c>
      <c r="C61" s="376" t="s">
        <v>1758</v>
      </c>
      <c r="D61" s="376">
        <v>1</v>
      </c>
      <c r="E61" s="104">
        <v>619.62</v>
      </c>
      <c r="F61" s="56">
        <f>ROUND(D61*E61,2)</f>
        <v>619.62</v>
      </c>
      <c r="G61" s="5"/>
      <c r="H61" s="5"/>
    </row>
    <row r="62" spans="1:11" s="111" customFormat="1" ht="47.1" customHeight="1">
      <c r="A62" s="352" t="s">
        <v>9</v>
      </c>
      <c r="B62" s="358" t="s">
        <v>1759</v>
      </c>
      <c r="C62" s="376" t="s">
        <v>1760</v>
      </c>
      <c r="D62" s="376">
        <v>1</v>
      </c>
      <c r="E62" s="104">
        <v>619.62</v>
      </c>
      <c r="F62" s="56">
        <f t="shared" ref="F62:F76" si="3">ROUND(D62*E62,2)</f>
        <v>619.62</v>
      </c>
      <c r="G62" s="5"/>
      <c r="H62" s="5"/>
    </row>
    <row r="63" spans="1:11" s="111" customFormat="1" ht="47.1" customHeight="1">
      <c r="A63" s="352" t="s">
        <v>9</v>
      </c>
      <c r="B63" s="358" t="s">
        <v>3482</v>
      </c>
      <c r="C63" s="376" t="s">
        <v>1761</v>
      </c>
      <c r="D63" s="376">
        <v>5</v>
      </c>
      <c r="E63" s="104">
        <v>300</v>
      </c>
      <c r="F63" s="56">
        <f t="shared" si="3"/>
        <v>1500</v>
      </c>
      <c r="G63" s="5"/>
      <c r="H63" s="5"/>
    </row>
    <row r="64" spans="1:11" s="111" customFormat="1" ht="47.1" customHeight="1">
      <c r="A64" s="352" t="s">
        <v>9</v>
      </c>
      <c r="B64" s="358" t="s">
        <v>3483</v>
      </c>
      <c r="C64" s="376" t="s">
        <v>1762</v>
      </c>
      <c r="D64" s="376">
        <v>5</v>
      </c>
      <c r="E64" s="104">
        <v>300</v>
      </c>
      <c r="F64" s="56">
        <f t="shared" si="3"/>
        <v>1500</v>
      </c>
      <c r="G64" s="5"/>
      <c r="H64" s="5"/>
    </row>
    <row r="65" spans="1:11" s="111" customFormat="1" ht="47.1" customHeight="1">
      <c r="A65" s="352" t="s">
        <v>9</v>
      </c>
      <c r="B65" s="358" t="s">
        <v>3484</v>
      </c>
      <c r="C65" s="376" t="s">
        <v>1763</v>
      </c>
      <c r="D65" s="376">
        <v>5</v>
      </c>
      <c r="E65" s="104">
        <v>300</v>
      </c>
      <c r="F65" s="56">
        <f t="shared" si="3"/>
        <v>1500</v>
      </c>
      <c r="G65" s="5"/>
      <c r="H65" s="5"/>
    </row>
    <row r="66" spans="1:11" s="111" customFormat="1" ht="47.1" customHeight="1">
      <c r="A66" s="352" t="s">
        <v>9</v>
      </c>
      <c r="B66" s="358" t="s">
        <v>3485</v>
      </c>
      <c r="C66" s="376" t="s">
        <v>1764</v>
      </c>
      <c r="D66" s="376">
        <v>5</v>
      </c>
      <c r="E66" s="104">
        <v>300</v>
      </c>
      <c r="F66" s="56">
        <f t="shared" si="3"/>
        <v>1500</v>
      </c>
      <c r="G66" s="5"/>
      <c r="H66" s="5"/>
    </row>
    <row r="67" spans="1:11" s="111" customFormat="1" ht="47.1" customHeight="1">
      <c r="A67" s="352" t="s">
        <v>9</v>
      </c>
      <c r="B67" s="358" t="s">
        <v>3486</v>
      </c>
      <c r="C67" s="376" t="s">
        <v>1765</v>
      </c>
      <c r="D67" s="376">
        <v>5</v>
      </c>
      <c r="E67" s="104">
        <v>300</v>
      </c>
      <c r="F67" s="56">
        <f t="shared" si="3"/>
        <v>1500</v>
      </c>
      <c r="G67" s="5"/>
      <c r="H67" s="5"/>
    </row>
    <row r="68" spans="1:11" s="111" customFormat="1" ht="47.1" customHeight="1">
      <c r="A68" s="352" t="s">
        <v>9</v>
      </c>
      <c r="B68" s="358" t="s">
        <v>3484</v>
      </c>
      <c r="C68" s="376" t="s">
        <v>1766</v>
      </c>
      <c r="D68" s="376">
        <v>5</v>
      </c>
      <c r="E68" s="104">
        <v>300</v>
      </c>
      <c r="F68" s="56">
        <f t="shared" si="3"/>
        <v>1500</v>
      </c>
      <c r="G68" s="5"/>
      <c r="H68" s="5"/>
    </row>
    <row r="69" spans="1:11" s="111" customFormat="1" ht="47.1" customHeight="1">
      <c r="A69" s="352" t="s">
        <v>9</v>
      </c>
      <c r="B69" s="358" t="s">
        <v>3487</v>
      </c>
      <c r="C69" s="376" t="s">
        <v>1767</v>
      </c>
      <c r="D69" s="376">
        <v>5</v>
      </c>
      <c r="E69" s="104">
        <v>300</v>
      </c>
      <c r="F69" s="56">
        <f t="shared" si="3"/>
        <v>1500</v>
      </c>
      <c r="G69" s="5"/>
      <c r="H69" s="5"/>
    </row>
    <row r="70" spans="1:11" s="111" customFormat="1" ht="47.1" customHeight="1">
      <c r="A70" s="352" t="s">
        <v>9</v>
      </c>
      <c r="B70" s="358" t="s">
        <v>3488</v>
      </c>
      <c r="C70" s="376" t="s">
        <v>1768</v>
      </c>
      <c r="D70" s="376">
        <v>5</v>
      </c>
      <c r="E70" s="104">
        <v>300</v>
      </c>
      <c r="F70" s="56">
        <f t="shared" si="3"/>
        <v>1500</v>
      </c>
      <c r="G70" s="5"/>
      <c r="H70" s="5"/>
    </row>
    <row r="71" spans="1:11" s="111" customFormat="1" ht="47.1" customHeight="1">
      <c r="A71" s="352" t="s">
        <v>9</v>
      </c>
      <c r="B71" s="358" t="s">
        <v>3489</v>
      </c>
      <c r="C71" s="376" t="s">
        <v>1769</v>
      </c>
      <c r="D71" s="376">
        <v>5</v>
      </c>
      <c r="E71" s="104">
        <v>300</v>
      </c>
      <c r="F71" s="56">
        <f t="shared" si="3"/>
        <v>1500</v>
      </c>
      <c r="G71" s="5"/>
      <c r="H71" s="5"/>
    </row>
    <row r="72" spans="1:11" s="111" customFormat="1" ht="47.1" customHeight="1">
      <c r="A72" s="352" t="s">
        <v>9</v>
      </c>
      <c r="B72" s="358" t="s">
        <v>3490</v>
      </c>
      <c r="C72" s="376" t="s">
        <v>1770</v>
      </c>
      <c r="D72" s="376">
        <v>5</v>
      </c>
      <c r="E72" s="104">
        <v>300</v>
      </c>
      <c r="F72" s="56">
        <f t="shared" si="3"/>
        <v>1500</v>
      </c>
      <c r="G72" s="5"/>
      <c r="H72" s="5"/>
    </row>
    <row r="73" spans="1:11" s="111" customFormat="1" ht="47.1" customHeight="1">
      <c r="A73" s="352" t="s">
        <v>9</v>
      </c>
      <c r="B73" s="358" t="s">
        <v>3491</v>
      </c>
      <c r="C73" s="376" t="s">
        <v>1771</v>
      </c>
      <c r="D73" s="376">
        <v>5</v>
      </c>
      <c r="E73" s="104">
        <v>300</v>
      </c>
      <c r="F73" s="56">
        <f t="shared" si="3"/>
        <v>1500</v>
      </c>
      <c r="G73" s="5"/>
      <c r="H73" s="5"/>
    </row>
    <row r="74" spans="1:11" s="111" customFormat="1" ht="47.1" customHeight="1">
      <c r="A74" s="352" t="s">
        <v>9</v>
      </c>
      <c r="B74" s="358" t="s">
        <v>3492</v>
      </c>
      <c r="C74" s="376" t="s">
        <v>1772</v>
      </c>
      <c r="D74" s="376">
        <v>5</v>
      </c>
      <c r="E74" s="104">
        <v>300</v>
      </c>
      <c r="F74" s="56">
        <f t="shared" si="3"/>
        <v>1500</v>
      </c>
      <c r="G74" s="5"/>
      <c r="H74" s="5"/>
    </row>
    <row r="75" spans="1:11" s="111" customFormat="1" ht="47.1" customHeight="1">
      <c r="A75" s="352" t="s">
        <v>9</v>
      </c>
      <c r="B75" s="358" t="s">
        <v>3493</v>
      </c>
      <c r="C75" s="376" t="s">
        <v>1774</v>
      </c>
      <c r="D75" s="376">
        <v>12</v>
      </c>
      <c r="E75" s="104">
        <v>548.60924999999997</v>
      </c>
      <c r="F75" s="56">
        <f t="shared" si="3"/>
        <v>6583.31</v>
      </c>
      <c r="G75" s="5"/>
      <c r="H75" s="5"/>
    </row>
    <row r="76" spans="1:11" s="5" customFormat="1" ht="21" thickBot="1">
      <c r="A76" s="352" t="s">
        <v>93</v>
      </c>
      <c r="B76" s="358" t="s">
        <v>1773</v>
      </c>
      <c r="C76" s="376" t="s">
        <v>3494</v>
      </c>
      <c r="D76" s="376">
        <v>240</v>
      </c>
      <c r="E76" s="104">
        <v>147.20000000000002</v>
      </c>
      <c r="F76" s="56">
        <f t="shared" si="3"/>
        <v>35328</v>
      </c>
      <c r="G76" s="112"/>
      <c r="H76" s="113"/>
      <c r="I76" s="113"/>
      <c r="J76" s="9"/>
      <c r="K76" s="113"/>
    </row>
    <row r="77" spans="1:11" s="5" customFormat="1" ht="12" customHeight="1" thickBot="1">
      <c r="A77" s="471" t="s">
        <v>92</v>
      </c>
      <c r="B77" s="472"/>
      <c r="C77" s="472"/>
      <c r="D77" s="472"/>
      <c r="E77" s="473"/>
      <c r="F77" s="276">
        <f>SUM(F61:F76)</f>
        <v>61150.55</v>
      </c>
      <c r="G77" s="112"/>
      <c r="H77" s="113"/>
      <c r="I77" s="113"/>
      <c r="J77" s="9"/>
      <c r="K77" s="113"/>
    </row>
    <row r="78" spans="1:11" ht="13.2">
      <c r="A78" s="277"/>
      <c r="B78" s="278"/>
      <c r="C78" s="278"/>
      <c r="D78" s="278"/>
      <c r="E78" s="278"/>
      <c r="F78" s="380"/>
    </row>
    <row r="79" spans="1:11" ht="13.2">
      <c r="A79" s="277"/>
      <c r="B79" s="278"/>
      <c r="C79" s="278"/>
      <c r="D79" s="278"/>
      <c r="E79" s="278"/>
      <c r="F79" s="380"/>
    </row>
    <row r="80" spans="1:11" s="2" customFormat="1" ht="13.2">
      <c r="A80" s="277"/>
      <c r="B80" s="278"/>
      <c r="C80" s="278"/>
      <c r="D80" s="278"/>
      <c r="E80" s="278"/>
      <c r="F80" s="380"/>
    </row>
    <row r="81" spans="1:11" s="2" customFormat="1" ht="13.2">
      <c r="A81" s="277"/>
      <c r="B81" s="278"/>
      <c r="C81" s="278"/>
      <c r="D81" s="278"/>
      <c r="E81" s="278"/>
      <c r="F81" s="380"/>
    </row>
    <row r="82" spans="1:11" ht="12.6" thickBot="1">
      <c r="A82" s="300" t="s">
        <v>1775</v>
      </c>
      <c r="B82" s="300"/>
      <c r="C82" s="300"/>
      <c r="D82" s="300"/>
      <c r="E82" s="300"/>
      <c r="F82" s="300"/>
    </row>
    <row r="83" spans="1:11" s="112" customFormat="1" ht="21" thickBot="1">
      <c r="A83" s="371" t="s">
        <v>1014</v>
      </c>
      <c r="B83" s="372" t="s">
        <v>8</v>
      </c>
      <c r="C83" s="373" t="s">
        <v>0</v>
      </c>
      <c r="D83" s="374" t="s">
        <v>130</v>
      </c>
      <c r="E83" s="16" t="s">
        <v>1</v>
      </c>
      <c r="F83" s="375" t="s">
        <v>2</v>
      </c>
    </row>
    <row r="84" spans="1:11" s="111" customFormat="1" ht="30.6">
      <c r="A84" s="352" t="s">
        <v>9</v>
      </c>
      <c r="B84" s="358" t="s">
        <v>1776</v>
      </c>
      <c r="C84" s="376" t="s">
        <v>1777</v>
      </c>
      <c r="D84" s="376">
        <v>20</v>
      </c>
      <c r="E84" s="104">
        <v>415.65</v>
      </c>
      <c r="F84" s="56">
        <f>ROUND(D84*E84,2)</f>
        <v>8313</v>
      </c>
      <c r="G84" s="5"/>
      <c r="H84" s="109"/>
      <c r="K84" s="110"/>
    </row>
    <row r="85" spans="1:11" s="111" customFormat="1" ht="30.6">
      <c r="A85" s="352" t="s">
        <v>9</v>
      </c>
      <c r="B85" s="358" t="s">
        <v>1778</v>
      </c>
      <c r="C85" s="376" t="s">
        <v>1779</v>
      </c>
      <c r="D85" s="376">
        <v>20</v>
      </c>
      <c r="E85" s="104">
        <v>415.65</v>
      </c>
      <c r="F85" s="56">
        <f t="shared" ref="F85:F108" si="4">ROUND(D85*E85,2)</f>
        <v>8313</v>
      </c>
      <c r="G85" s="5"/>
      <c r="H85" s="109"/>
      <c r="K85" s="110"/>
    </row>
    <row r="86" spans="1:11" s="111" customFormat="1" ht="30.6">
      <c r="A86" s="352" t="s">
        <v>9</v>
      </c>
      <c r="B86" s="358" t="s">
        <v>3495</v>
      </c>
      <c r="C86" s="376" t="s">
        <v>1780</v>
      </c>
      <c r="D86" s="376">
        <v>20</v>
      </c>
      <c r="E86" s="104">
        <v>415.65</v>
      </c>
      <c r="F86" s="56">
        <f t="shared" si="4"/>
        <v>8313</v>
      </c>
      <c r="G86" s="5"/>
      <c r="H86" s="109"/>
      <c r="K86" s="110"/>
    </row>
    <row r="87" spans="1:11" s="111" customFormat="1" ht="30.6">
      <c r="A87" s="352" t="s">
        <v>9</v>
      </c>
      <c r="B87" s="358" t="s">
        <v>3496</v>
      </c>
      <c r="C87" s="376" t="s">
        <v>1782</v>
      </c>
      <c r="D87" s="376">
        <v>20</v>
      </c>
      <c r="E87" s="104">
        <v>415.65</v>
      </c>
      <c r="F87" s="56">
        <f t="shared" si="4"/>
        <v>8313</v>
      </c>
      <c r="G87" s="5"/>
      <c r="H87" s="109"/>
      <c r="K87" s="110"/>
    </row>
    <row r="88" spans="1:11" s="111" customFormat="1" ht="30.6">
      <c r="A88" s="352" t="s">
        <v>9</v>
      </c>
      <c r="B88" s="358" t="s">
        <v>3497</v>
      </c>
      <c r="C88" s="376" t="s">
        <v>1783</v>
      </c>
      <c r="D88" s="376">
        <v>20</v>
      </c>
      <c r="E88" s="104">
        <v>415.65</v>
      </c>
      <c r="F88" s="56">
        <f t="shared" si="4"/>
        <v>8313</v>
      </c>
      <c r="G88" s="5"/>
      <c r="H88" s="109"/>
      <c r="K88" s="110"/>
    </row>
    <row r="89" spans="1:11" s="111" customFormat="1" ht="30.6">
      <c r="A89" s="352" t="s">
        <v>9</v>
      </c>
      <c r="B89" s="358" t="s">
        <v>3498</v>
      </c>
      <c r="C89" s="376" t="s">
        <v>1784</v>
      </c>
      <c r="D89" s="376">
        <v>20</v>
      </c>
      <c r="E89" s="104">
        <v>200</v>
      </c>
      <c r="F89" s="56">
        <f t="shared" si="4"/>
        <v>4000</v>
      </c>
      <c r="G89" s="5"/>
      <c r="H89" s="109"/>
      <c r="K89" s="110"/>
    </row>
    <row r="90" spans="1:11" s="111" customFormat="1" ht="30.6">
      <c r="A90" s="352" t="s">
        <v>9</v>
      </c>
      <c r="B90" s="358" t="s">
        <v>3499</v>
      </c>
      <c r="C90" s="376" t="s">
        <v>1785</v>
      </c>
      <c r="D90" s="376">
        <v>20</v>
      </c>
      <c r="E90" s="104">
        <v>200</v>
      </c>
      <c r="F90" s="56">
        <f t="shared" si="4"/>
        <v>4000</v>
      </c>
      <c r="G90" s="5"/>
      <c r="H90" s="109"/>
      <c r="K90" s="110"/>
    </row>
    <row r="91" spans="1:11" s="111" customFormat="1" ht="30.6">
      <c r="A91" s="352" t="s">
        <v>93</v>
      </c>
      <c r="B91" s="358" t="s">
        <v>1781</v>
      </c>
      <c r="C91" s="376" t="s">
        <v>1786</v>
      </c>
      <c r="D91" s="376">
        <f>126*3</f>
        <v>378</v>
      </c>
      <c r="E91" s="104">
        <v>4.0599999999999996</v>
      </c>
      <c r="F91" s="56">
        <f t="shared" si="4"/>
        <v>1534.68</v>
      </c>
      <c r="G91" s="5"/>
      <c r="H91" s="109"/>
      <c r="K91" s="110"/>
    </row>
    <row r="92" spans="1:11" s="111" customFormat="1" ht="30.6">
      <c r="A92" s="352" t="s">
        <v>9</v>
      </c>
      <c r="B92" s="358" t="s">
        <v>3500</v>
      </c>
      <c r="C92" s="376" t="s">
        <v>1787</v>
      </c>
      <c r="D92" s="376">
        <v>5</v>
      </c>
      <c r="E92" s="104">
        <v>150</v>
      </c>
      <c r="F92" s="56">
        <f t="shared" si="4"/>
        <v>750</v>
      </c>
      <c r="G92" s="5"/>
      <c r="H92" s="109"/>
      <c r="K92" s="110"/>
    </row>
    <row r="93" spans="1:11" s="111" customFormat="1" ht="30.6">
      <c r="A93" s="352" t="s">
        <v>9</v>
      </c>
      <c r="B93" s="358" t="s">
        <v>3501</v>
      </c>
      <c r="C93" s="376" t="s">
        <v>1788</v>
      </c>
      <c r="D93" s="376">
        <v>5</v>
      </c>
      <c r="E93" s="104">
        <v>150</v>
      </c>
      <c r="F93" s="56">
        <f t="shared" si="4"/>
        <v>750</v>
      </c>
      <c r="G93" s="5"/>
      <c r="H93" s="109"/>
      <c r="K93" s="110"/>
    </row>
    <row r="94" spans="1:11" s="111" customFormat="1" ht="30.6">
      <c r="A94" s="352" t="s">
        <v>9</v>
      </c>
      <c r="B94" s="358" t="s">
        <v>3502</v>
      </c>
      <c r="C94" s="376" t="s">
        <v>1789</v>
      </c>
      <c r="D94" s="376">
        <v>5</v>
      </c>
      <c r="E94" s="104">
        <v>150</v>
      </c>
      <c r="F94" s="56">
        <f t="shared" si="4"/>
        <v>750</v>
      </c>
      <c r="G94" s="5"/>
      <c r="H94" s="109"/>
      <c r="K94" s="110"/>
    </row>
    <row r="95" spans="1:11" s="111" customFormat="1" ht="30.6">
      <c r="A95" s="352" t="s">
        <v>9</v>
      </c>
      <c r="B95" s="358" t="s">
        <v>3503</v>
      </c>
      <c r="C95" s="376" t="s">
        <v>1790</v>
      </c>
      <c r="D95" s="376">
        <v>5</v>
      </c>
      <c r="E95" s="104">
        <v>150</v>
      </c>
      <c r="F95" s="56">
        <f t="shared" si="4"/>
        <v>750</v>
      </c>
      <c r="G95" s="5"/>
      <c r="H95" s="109"/>
      <c r="K95" s="110"/>
    </row>
    <row r="96" spans="1:11" s="111" customFormat="1" ht="30.6">
      <c r="A96" s="352" t="s">
        <v>9</v>
      </c>
      <c r="B96" s="358" t="s">
        <v>3504</v>
      </c>
      <c r="C96" s="376" t="s">
        <v>1791</v>
      </c>
      <c r="D96" s="376">
        <v>5</v>
      </c>
      <c r="E96" s="104">
        <v>150</v>
      </c>
      <c r="F96" s="56">
        <f t="shared" si="4"/>
        <v>750</v>
      </c>
      <c r="G96" s="5"/>
      <c r="H96" s="109"/>
      <c r="K96" s="110"/>
    </row>
    <row r="97" spans="1:11" s="111" customFormat="1" ht="30.6">
      <c r="A97" s="352" t="s">
        <v>9</v>
      </c>
      <c r="B97" s="358" t="s">
        <v>3505</v>
      </c>
      <c r="C97" s="376" t="s">
        <v>1792</v>
      </c>
      <c r="D97" s="376">
        <v>5</v>
      </c>
      <c r="E97" s="104">
        <v>150</v>
      </c>
      <c r="F97" s="56">
        <f t="shared" si="4"/>
        <v>750</v>
      </c>
      <c r="G97" s="5"/>
      <c r="H97" s="109"/>
      <c r="K97" s="110"/>
    </row>
    <row r="98" spans="1:11" s="111" customFormat="1" ht="30.6">
      <c r="A98" s="352" t="s">
        <v>9</v>
      </c>
      <c r="B98" s="358" t="s">
        <v>3506</v>
      </c>
      <c r="C98" s="376" t="s">
        <v>1793</v>
      </c>
      <c r="D98" s="376">
        <v>5</v>
      </c>
      <c r="E98" s="104">
        <v>150</v>
      </c>
      <c r="F98" s="56">
        <f t="shared" si="4"/>
        <v>750</v>
      </c>
      <c r="G98" s="5"/>
      <c r="H98" s="109"/>
      <c r="K98" s="110"/>
    </row>
    <row r="99" spans="1:11" s="111" customFormat="1" ht="30.6">
      <c r="A99" s="352" t="s">
        <v>9</v>
      </c>
      <c r="B99" s="358" t="s">
        <v>3507</v>
      </c>
      <c r="C99" s="376" t="s">
        <v>1794</v>
      </c>
      <c r="D99" s="376">
        <v>5</v>
      </c>
      <c r="E99" s="104">
        <v>150</v>
      </c>
      <c r="F99" s="56">
        <f t="shared" si="4"/>
        <v>750</v>
      </c>
      <c r="G99" s="5"/>
      <c r="H99" s="109"/>
      <c r="K99" s="110"/>
    </row>
    <row r="100" spans="1:11" s="111" customFormat="1" ht="20.399999999999999">
      <c r="A100" s="352" t="s">
        <v>9</v>
      </c>
      <c r="B100" s="358" t="s">
        <v>3508</v>
      </c>
      <c r="C100" s="376" t="s">
        <v>1795</v>
      </c>
      <c r="D100" s="376">
        <v>8</v>
      </c>
      <c r="E100" s="104">
        <v>1693.2</v>
      </c>
      <c r="F100" s="56">
        <f t="shared" si="4"/>
        <v>13545.6</v>
      </c>
      <c r="G100" s="5"/>
      <c r="H100" s="109"/>
      <c r="K100" s="110"/>
    </row>
    <row r="101" spans="1:11" s="111" customFormat="1" ht="20.399999999999999">
      <c r="A101" s="352" t="s">
        <v>9</v>
      </c>
      <c r="B101" s="358" t="s">
        <v>3509</v>
      </c>
      <c r="C101" s="376" t="s">
        <v>1796</v>
      </c>
      <c r="D101" s="376">
        <v>12</v>
      </c>
      <c r="E101" s="104">
        <v>2422.77</v>
      </c>
      <c r="F101" s="56">
        <f t="shared" si="4"/>
        <v>29073.24</v>
      </c>
      <c r="G101" s="5"/>
      <c r="H101" s="109"/>
      <c r="K101" s="110"/>
    </row>
    <row r="102" spans="1:11" s="111" customFormat="1" ht="20.399999999999999">
      <c r="A102" s="352" t="s">
        <v>93</v>
      </c>
      <c r="B102" s="358" t="s">
        <v>1798</v>
      </c>
      <c r="C102" s="376" t="s">
        <v>1797</v>
      </c>
      <c r="D102" s="376">
        <f>41*3</f>
        <v>123</v>
      </c>
      <c r="E102" s="104">
        <v>147.20000000000002</v>
      </c>
      <c r="F102" s="56">
        <f t="shared" si="4"/>
        <v>18105.599999999999</v>
      </c>
      <c r="G102" s="5"/>
      <c r="H102" s="109"/>
      <c r="K102" s="110"/>
    </row>
    <row r="103" spans="1:11" s="111" customFormat="1" ht="20.399999999999999">
      <c r="A103" s="352" t="s">
        <v>9</v>
      </c>
      <c r="B103" s="358" t="s">
        <v>1802</v>
      </c>
      <c r="C103" s="376" t="s">
        <v>1799</v>
      </c>
      <c r="D103" s="376">
        <f>12*5</f>
        <v>60</v>
      </c>
      <c r="E103" s="104">
        <v>594</v>
      </c>
      <c r="F103" s="56">
        <f t="shared" si="4"/>
        <v>35640</v>
      </c>
      <c r="G103" s="5"/>
      <c r="H103" s="109"/>
      <c r="K103" s="110"/>
    </row>
    <row r="104" spans="1:11" s="111" customFormat="1" ht="20.399999999999999">
      <c r="A104" s="352" t="s">
        <v>9</v>
      </c>
      <c r="B104" s="358" t="s">
        <v>1804</v>
      </c>
      <c r="C104" s="376" t="s">
        <v>1800</v>
      </c>
      <c r="D104" s="376">
        <f>12*5</f>
        <v>60</v>
      </c>
      <c r="E104" s="104">
        <v>594</v>
      </c>
      <c r="F104" s="56">
        <f t="shared" si="4"/>
        <v>35640</v>
      </c>
      <c r="G104" s="5"/>
      <c r="H104" s="109"/>
      <c r="K104" s="110"/>
    </row>
    <row r="105" spans="1:11" s="111" customFormat="1" ht="20.399999999999999">
      <c r="A105" s="352" t="s">
        <v>9</v>
      </c>
      <c r="B105" s="358" t="s">
        <v>1806</v>
      </c>
      <c r="C105" s="376" t="s">
        <v>1801</v>
      </c>
      <c r="D105" s="376">
        <f t="shared" ref="D105:D106" si="5">12*5</f>
        <v>60</v>
      </c>
      <c r="E105" s="104">
        <v>594</v>
      </c>
      <c r="F105" s="56">
        <f t="shared" si="4"/>
        <v>35640</v>
      </c>
      <c r="G105" s="5"/>
      <c r="H105" s="109"/>
      <c r="K105" s="110"/>
    </row>
    <row r="106" spans="1:11" s="111" customFormat="1" ht="20.399999999999999">
      <c r="A106" s="352" t="s">
        <v>9</v>
      </c>
      <c r="B106" s="358" t="s">
        <v>1808</v>
      </c>
      <c r="C106" s="376" t="s">
        <v>1803</v>
      </c>
      <c r="D106" s="376">
        <f t="shared" si="5"/>
        <v>60</v>
      </c>
      <c r="E106" s="104">
        <v>594</v>
      </c>
      <c r="F106" s="56">
        <f t="shared" si="4"/>
        <v>35640</v>
      </c>
      <c r="G106" s="5"/>
      <c r="H106" s="109"/>
      <c r="K106" s="110"/>
    </row>
    <row r="107" spans="1:11" s="111" customFormat="1" ht="20.399999999999999">
      <c r="A107" s="352" t="s">
        <v>9</v>
      </c>
      <c r="B107" s="358" t="s">
        <v>3510</v>
      </c>
      <c r="C107" s="376" t="s">
        <v>1805</v>
      </c>
      <c r="D107" s="376">
        <f>6*5</f>
        <v>30</v>
      </c>
      <c r="E107" s="104">
        <v>594</v>
      </c>
      <c r="F107" s="56">
        <f t="shared" si="4"/>
        <v>17820</v>
      </c>
      <c r="G107" s="5"/>
      <c r="H107" s="109"/>
      <c r="K107" s="110"/>
    </row>
    <row r="108" spans="1:11" s="111" customFormat="1" ht="31.2" thickBot="1">
      <c r="A108" s="314" t="s">
        <v>9</v>
      </c>
      <c r="B108" s="358" t="s">
        <v>3511</v>
      </c>
      <c r="C108" s="376" t="s">
        <v>1807</v>
      </c>
      <c r="D108" s="282">
        <v>12</v>
      </c>
      <c r="E108" s="268">
        <v>548.42250000000001</v>
      </c>
      <c r="F108" s="56">
        <f t="shared" si="4"/>
        <v>6581.07</v>
      </c>
      <c r="G108" s="5"/>
      <c r="H108" s="109"/>
      <c r="K108" s="110"/>
    </row>
    <row r="109" spans="1:11" s="111" customFormat="1" ht="10.8" thickBot="1">
      <c r="A109" s="471" t="s">
        <v>1065</v>
      </c>
      <c r="B109" s="472"/>
      <c r="C109" s="472"/>
      <c r="D109" s="472"/>
      <c r="E109" s="473"/>
      <c r="F109" s="276">
        <f>SUM(F84:F108)</f>
        <v>284785.19</v>
      </c>
      <c r="G109" s="5"/>
      <c r="H109" s="109"/>
      <c r="K109" s="110"/>
    </row>
    <row r="110" spans="1:11" s="111" customFormat="1" ht="10.8" thickBot="1">
      <c r="A110" s="277"/>
      <c r="B110" s="277"/>
      <c r="C110" s="277"/>
      <c r="D110" s="277"/>
      <c r="E110" s="277"/>
      <c r="F110" s="277"/>
      <c r="G110" s="5"/>
      <c r="H110" s="109"/>
      <c r="K110" s="110"/>
    </row>
    <row r="111" spans="1:11" s="111" customFormat="1" ht="10.8" thickBot="1">
      <c r="A111" s="471" t="s">
        <v>1809</v>
      </c>
      <c r="B111" s="472"/>
      <c r="C111" s="472"/>
      <c r="D111" s="472"/>
      <c r="E111" s="473"/>
      <c r="F111" s="276">
        <f>SUM(F109,F77,F54)</f>
        <v>2299005.6900000004</v>
      </c>
      <c r="G111" s="5"/>
      <c r="H111" s="109"/>
      <c r="K111" s="110"/>
    </row>
    <row r="112" spans="1:11" s="111" customFormat="1" ht="10.199999999999999">
      <c r="A112" s="277"/>
      <c r="B112" s="277"/>
      <c r="C112" s="277"/>
      <c r="D112" s="277"/>
      <c r="E112" s="277"/>
      <c r="F112" s="277"/>
      <c r="G112" s="5"/>
      <c r="H112" s="109"/>
      <c r="K112" s="110"/>
    </row>
    <row r="113" spans="1:11" s="111" customFormat="1" ht="10.199999999999999">
      <c r="A113" s="277"/>
      <c r="B113" s="277"/>
      <c r="C113" s="277"/>
      <c r="D113" s="277"/>
      <c r="E113" s="277"/>
      <c r="F113" s="277"/>
      <c r="G113" s="5"/>
      <c r="H113" s="109"/>
      <c r="K113" s="110"/>
    </row>
    <row r="114" spans="1:11" s="111" customFormat="1" ht="10.199999999999999">
      <c r="A114" s="277"/>
      <c r="B114" s="277"/>
      <c r="C114" s="277"/>
      <c r="D114" s="277"/>
      <c r="E114" s="277"/>
      <c r="F114" s="277"/>
      <c r="G114" s="5"/>
      <c r="H114" s="109"/>
      <c r="K114" s="110"/>
    </row>
    <row r="115" spans="1:11" s="111" customFormat="1" ht="10.199999999999999">
      <c r="A115" s="277"/>
      <c r="B115" s="277"/>
      <c r="C115" s="277"/>
      <c r="D115" s="277"/>
      <c r="E115" s="277"/>
      <c r="F115" s="277"/>
      <c r="G115" s="5"/>
      <c r="H115" s="109"/>
      <c r="K115" s="110"/>
    </row>
    <row r="116" spans="1:11" s="111" customFormat="1" ht="10.199999999999999">
      <c r="A116" s="277"/>
      <c r="B116" s="277"/>
      <c r="C116" s="277"/>
      <c r="D116" s="277"/>
      <c r="E116" s="277"/>
      <c r="F116" s="277"/>
      <c r="G116" s="5"/>
      <c r="H116" s="109"/>
      <c r="K116" s="110"/>
    </row>
    <row r="117" spans="1:11" s="111" customFormat="1" ht="10.199999999999999">
      <c r="A117" s="277"/>
      <c r="B117" s="277"/>
      <c r="C117" s="277"/>
      <c r="D117" s="277"/>
      <c r="E117" s="277"/>
      <c r="F117" s="277"/>
      <c r="G117" s="5"/>
      <c r="H117" s="109"/>
      <c r="K117" s="110"/>
    </row>
    <row r="118" spans="1:11" s="111" customFormat="1" ht="10.199999999999999">
      <c r="A118" s="277"/>
      <c r="B118" s="277"/>
      <c r="C118" s="277"/>
      <c r="D118" s="277"/>
      <c r="E118" s="277"/>
      <c r="F118" s="277"/>
      <c r="G118" s="5"/>
      <c r="H118" s="109"/>
      <c r="K118" s="110"/>
    </row>
    <row r="119" spans="1:11" s="111" customFormat="1" ht="10.199999999999999">
      <c r="A119" s="277"/>
      <c r="B119" s="277"/>
      <c r="C119" s="277"/>
      <c r="D119" s="277"/>
      <c r="E119" s="277"/>
      <c r="F119" s="277"/>
      <c r="G119" s="5"/>
      <c r="H119" s="109"/>
      <c r="K119" s="110"/>
    </row>
    <row r="120" spans="1:11" s="111" customFormat="1" ht="10.199999999999999">
      <c r="A120" s="277"/>
      <c r="B120" s="277"/>
      <c r="C120" s="277"/>
      <c r="D120" s="277"/>
      <c r="E120" s="277"/>
      <c r="F120" s="277"/>
      <c r="G120" s="5"/>
      <c r="H120" s="109"/>
      <c r="K120" s="110"/>
    </row>
    <row r="121" spans="1:11" s="111" customFormat="1" ht="10.199999999999999">
      <c r="A121" s="277"/>
      <c r="B121" s="277"/>
      <c r="C121" s="277"/>
      <c r="D121" s="277"/>
      <c r="E121" s="277"/>
      <c r="F121" s="277"/>
      <c r="G121" s="5"/>
      <c r="H121" s="109"/>
      <c r="K121" s="110"/>
    </row>
    <row r="122" spans="1:11" s="111" customFormat="1" ht="10.199999999999999">
      <c r="A122" s="277"/>
      <c r="B122" s="277"/>
      <c r="C122" s="277"/>
      <c r="D122" s="277"/>
      <c r="E122" s="277"/>
      <c r="F122" s="277"/>
      <c r="G122" s="5"/>
      <c r="H122" s="109"/>
      <c r="K122" s="110"/>
    </row>
    <row r="123" spans="1:11" s="111" customFormat="1" ht="10.199999999999999">
      <c r="A123" s="277"/>
      <c r="B123" s="277"/>
      <c r="C123" s="277"/>
      <c r="D123" s="277"/>
      <c r="E123" s="277"/>
      <c r="F123" s="277"/>
      <c r="G123" s="5"/>
      <c r="H123" s="109"/>
      <c r="K123" s="110"/>
    </row>
    <row r="124" spans="1:11" s="111" customFormat="1" ht="10.199999999999999">
      <c r="A124" s="277"/>
      <c r="B124" s="277"/>
      <c r="C124" s="277"/>
      <c r="D124" s="277"/>
      <c r="E124" s="277"/>
      <c r="F124" s="277"/>
      <c r="G124" s="5"/>
      <c r="H124" s="109"/>
      <c r="K124" s="110"/>
    </row>
    <row r="125" spans="1:11" s="111" customFormat="1" ht="10.199999999999999">
      <c r="A125" s="277"/>
      <c r="B125" s="277"/>
      <c r="C125" s="277"/>
      <c r="D125" s="277"/>
      <c r="E125" s="277"/>
      <c r="F125" s="277"/>
      <c r="G125" s="5"/>
      <c r="H125" s="109"/>
      <c r="K125" s="110"/>
    </row>
    <row r="126" spans="1:11" s="111" customFormat="1" ht="10.199999999999999">
      <c r="A126" s="277"/>
      <c r="B126" s="277"/>
      <c r="C126" s="277"/>
      <c r="D126" s="277"/>
      <c r="E126" s="277"/>
      <c r="F126" s="277"/>
      <c r="G126" s="5"/>
      <c r="H126" s="109"/>
      <c r="K126" s="110"/>
    </row>
    <row r="127" spans="1:11" s="111" customFormat="1" ht="10.199999999999999">
      <c r="A127" s="277"/>
      <c r="B127" s="277"/>
      <c r="C127" s="277"/>
      <c r="D127" s="277"/>
      <c r="E127" s="277"/>
      <c r="F127" s="277"/>
      <c r="G127" s="5"/>
      <c r="H127" s="109"/>
      <c r="K127" s="110"/>
    </row>
    <row r="128" spans="1:11" s="111" customFormat="1" ht="10.199999999999999">
      <c r="A128" s="277"/>
      <c r="B128" s="277"/>
      <c r="C128" s="277"/>
      <c r="D128" s="277"/>
      <c r="E128" s="277"/>
      <c r="F128" s="277"/>
      <c r="G128" s="5"/>
      <c r="H128" s="109"/>
      <c r="K128" s="110"/>
    </row>
    <row r="129" spans="1:11" s="111" customFormat="1" ht="10.199999999999999">
      <c r="A129" s="277"/>
      <c r="B129" s="277"/>
      <c r="C129" s="277"/>
      <c r="D129" s="277"/>
      <c r="E129" s="277"/>
      <c r="F129" s="277"/>
      <c r="G129" s="5"/>
      <c r="H129" s="109"/>
      <c r="K129" s="110"/>
    </row>
    <row r="130" spans="1:11" s="111" customFormat="1" ht="10.199999999999999">
      <c r="A130" s="277"/>
      <c r="B130" s="277"/>
      <c r="C130" s="277"/>
      <c r="D130" s="277"/>
      <c r="E130" s="277"/>
      <c r="F130" s="277"/>
      <c r="G130" s="5"/>
      <c r="H130" s="109"/>
      <c r="K130" s="110"/>
    </row>
    <row r="131" spans="1:11" s="111" customFormat="1" ht="10.199999999999999">
      <c r="A131" s="277"/>
      <c r="B131" s="277"/>
      <c r="C131" s="277"/>
      <c r="D131" s="277"/>
      <c r="E131" s="277"/>
      <c r="F131" s="277"/>
      <c r="G131" s="5"/>
      <c r="H131" s="109"/>
      <c r="K131" s="110"/>
    </row>
    <row r="132" spans="1:11" s="111" customFormat="1" ht="10.199999999999999">
      <c r="A132" s="277"/>
      <c r="B132" s="277"/>
      <c r="C132" s="277"/>
      <c r="D132" s="277"/>
      <c r="E132" s="277"/>
      <c r="F132" s="277"/>
      <c r="G132" s="5"/>
      <c r="H132" s="109"/>
      <c r="K132" s="110"/>
    </row>
    <row r="133" spans="1:11" s="5" customFormat="1" ht="12" customHeight="1">
      <c r="A133" s="277"/>
      <c r="B133" s="277"/>
      <c r="C133" s="277"/>
      <c r="D133" s="277"/>
      <c r="E133" s="277"/>
      <c r="F133" s="277"/>
    </row>
    <row r="134" spans="1:11">
      <c r="A134" s="277"/>
      <c r="B134" s="277"/>
      <c r="C134" s="277"/>
      <c r="D134" s="277"/>
      <c r="E134" s="277"/>
      <c r="F134" s="277"/>
    </row>
    <row r="135" spans="1:11" ht="12.75" customHeight="1">
      <c r="A135" s="277"/>
      <c r="B135" s="277"/>
      <c r="C135" s="277"/>
      <c r="D135" s="277"/>
      <c r="E135" s="277"/>
      <c r="F135" s="277"/>
    </row>
    <row r="136" spans="1:11">
      <c r="A136" s="277"/>
      <c r="B136" s="277"/>
      <c r="C136" s="277"/>
      <c r="D136" s="277"/>
      <c r="E136" s="277"/>
      <c r="F136" s="277"/>
    </row>
    <row r="137" spans="1:11">
      <c r="A137" s="277"/>
      <c r="B137" s="277"/>
      <c r="C137" s="277"/>
      <c r="D137" s="277"/>
      <c r="E137" s="277"/>
      <c r="F137" s="277"/>
    </row>
    <row r="138" spans="1:11">
      <c r="A138" s="277"/>
      <c r="B138" s="277"/>
      <c r="C138" s="277"/>
      <c r="D138" s="277"/>
      <c r="E138" s="277"/>
      <c r="F138" s="277"/>
    </row>
    <row r="139" spans="1:11">
      <c r="A139" s="277"/>
      <c r="B139" s="277"/>
      <c r="C139" s="277"/>
      <c r="D139" s="277"/>
      <c r="E139" s="277"/>
      <c r="F139" s="277"/>
    </row>
    <row r="140" spans="1:11">
      <c r="A140" s="277"/>
      <c r="B140" s="277"/>
      <c r="C140" s="277"/>
      <c r="D140" s="277"/>
      <c r="E140" s="277"/>
      <c r="F140" s="277"/>
    </row>
    <row r="141" spans="1:11">
      <c r="A141" s="277"/>
      <c r="B141" s="277"/>
      <c r="C141" s="277"/>
      <c r="D141" s="277"/>
      <c r="E141" s="277"/>
      <c r="F141" s="277"/>
    </row>
    <row r="142" spans="1:11">
      <c r="A142" s="277"/>
      <c r="B142" s="277"/>
      <c r="C142" s="277"/>
      <c r="D142" s="277"/>
      <c r="E142" s="277"/>
      <c r="F142" s="277"/>
    </row>
    <row r="143" spans="1:11">
      <c r="A143" s="277"/>
      <c r="B143" s="277"/>
      <c r="C143" s="277"/>
      <c r="D143" s="277"/>
      <c r="E143" s="277"/>
      <c r="F143" s="277"/>
    </row>
    <row r="144" spans="1:11">
      <c r="A144" s="277"/>
      <c r="B144" s="277"/>
      <c r="C144" s="277"/>
      <c r="D144" s="277"/>
      <c r="E144" s="277"/>
      <c r="F144" s="277"/>
    </row>
    <row r="145" spans="1:6">
      <c r="A145" s="277"/>
      <c r="B145" s="277"/>
      <c r="C145" s="277"/>
      <c r="D145" s="277"/>
      <c r="E145" s="277"/>
      <c r="F145" s="277"/>
    </row>
    <row r="146" spans="1:6">
      <c r="A146" s="277"/>
      <c r="B146" s="277"/>
      <c r="C146" s="277"/>
      <c r="D146" s="277"/>
      <c r="E146" s="277"/>
      <c r="F146" s="277"/>
    </row>
    <row r="147" spans="1:6">
      <c r="A147" s="277"/>
      <c r="B147" s="277"/>
      <c r="C147" s="277"/>
      <c r="D147" s="277"/>
      <c r="E147" s="277"/>
      <c r="F147" s="277"/>
    </row>
    <row r="148" spans="1:6">
      <c r="A148" s="277"/>
      <c r="B148" s="277"/>
      <c r="C148" s="277"/>
      <c r="D148" s="277"/>
      <c r="E148" s="277"/>
      <c r="F148" s="277"/>
    </row>
    <row r="149" spans="1:6">
      <c r="A149" s="277"/>
      <c r="B149" s="277"/>
      <c r="C149" s="277"/>
      <c r="D149" s="277"/>
      <c r="E149" s="277"/>
      <c r="F149" s="277"/>
    </row>
    <row r="150" spans="1:6">
      <c r="A150" s="277"/>
      <c r="B150" s="277"/>
      <c r="C150" s="277"/>
      <c r="D150" s="277"/>
      <c r="E150" s="277"/>
      <c r="F150" s="277"/>
    </row>
    <row r="151" spans="1:6">
      <c r="A151" s="277"/>
      <c r="B151" s="277"/>
      <c r="C151" s="277"/>
      <c r="D151" s="277"/>
      <c r="E151" s="277"/>
      <c r="F151" s="277"/>
    </row>
    <row r="152" spans="1:6">
      <c r="A152" s="277"/>
      <c r="B152" s="277"/>
      <c r="C152" s="277"/>
      <c r="D152" s="277"/>
      <c r="E152" s="277"/>
      <c r="F152" s="277"/>
    </row>
    <row r="153" spans="1:6">
      <c r="A153" s="277"/>
      <c r="B153" s="277"/>
      <c r="C153" s="277"/>
      <c r="D153" s="277"/>
      <c r="E153" s="277"/>
      <c r="F153" s="277"/>
    </row>
    <row r="154" spans="1:6">
      <c r="A154" s="277"/>
      <c r="B154" s="277"/>
      <c r="C154" s="277"/>
      <c r="D154" s="277"/>
      <c r="E154" s="277"/>
      <c r="F154" s="277"/>
    </row>
    <row r="155" spans="1:6">
      <c r="A155" s="277"/>
      <c r="B155" s="277"/>
      <c r="C155" s="277"/>
      <c r="D155" s="277"/>
      <c r="E155" s="277"/>
      <c r="F155" s="277"/>
    </row>
    <row r="156" spans="1:6">
      <c r="A156" s="277"/>
      <c r="B156" s="277"/>
      <c r="C156" s="277"/>
      <c r="D156" s="277"/>
      <c r="E156" s="277"/>
      <c r="F156" s="277"/>
    </row>
    <row r="157" spans="1:6">
      <c r="A157" s="277"/>
      <c r="B157" s="277"/>
      <c r="C157" s="277"/>
      <c r="D157" s="277"/>
      <c r="E157" s="277"/>
      <c r="F157" s="277"/>
    </row>
    <row r="158" spans="1:6">
      <c r="A158" s="277"/>
      <c r="B158" s="277"/>
      <c r="C158" s="277"/>
      <c r="D158" s="277"/>
      <c r="E158" s="277"/>
      <c r="F158" s="277"/>
    </row>
    <row r="159" spans="1:6">
      <c r="A159" s="277"/>
      <c r="B159" s="277"/>
      <c r="C159" s="277"/>
      <c r="D159" s="277"/>
      <c r="E159" s="277"/>
      <c r="F159" s="277"/>
    </row>
    <row r="160" spans="1:6">
      <c r="A160" s="277"/>
      <c r="B160" s="277"/>
      <c r="C160" s="277"/>
      <c r="D160" s="277"/>
      <c r="E160" s="277"/>
      <c r="F160" s="277"/>
    </row>
    <row r="161" spans="1:6">
      <c r="A161" s="277"/>
      <c r="B161" s="277"/>
      <c r="C161" s="277"/>
      <c r="D161" s="277"/>
      <c r="E161" s="277"/>
      <c r="F161" s="277"/>
    </row>
    <row r="162" spans="1:6">
      <c r="A162" s="277"/>
      <c r="B162" s="277"/>
      <c r="C162" s="277"/>
      <c r="D162" s="277"/>
      <c r="E162" s="277"/>
      <c r="F162" s="277"/>
    </row>
    <row r="163" spans="1:6">
      <c r="A163" s="277"/>
      <c r="B163" s="277"/>
      <c r="C163" s="277"/>
      <c r="D163" s="277"/>
      <c r="E163" s="277"/>
      <c r="F163" s="277"/>
    </row>
    <row r="164" spans="1:6">
      <c r="A164" s="277"/>
      <c r="B164" s="277"/>
      <c r="C164" s="277"/>
      <c r="D164" s="277"/>
      <c r="E164" s="277"/>
      <c r="F164" s="277"/>
    </row>
    <row r="165" spans="1:6">
      <c r="A165" s="277"/>
      <c r="B165" s="277"/>
      <c r="C165" s="277"/>
      <c r="D165" s="277"/>
      <c r="E165" s="277"/>
      <c r="F165" s="277"/>
    </row>
  </sheetData>
  <mergeCells count="4">
    <mergeCell ref="A77:E77"/>
    <mergeCell ref="A54:E54"/>
    <mergeCell ref="A109:E109"/>
    <mergeCell ref="A111:E111"/>
  </mergeCells>
  <conditionalFormatting sqref="C4:C53">
    <cfRule type="expression" dxfId="2" priority="1">
      <formula>#REF!&gt;0</formula>
    </cfRule>
  </conditionalFormatting>
  <conditionalFormatting sqref="C61:C76">
    <cfRule type="expression" dxfId="1" priority="4">
      <formula>#REF!&gt;0</formula>
    </cfRule>
  </conditionalFormatting>
  <conditionalFormatting sqref="C84:C108">
    <cfRule type="expression" dxfId="0" priority="3">
      <formula>#REF!&gt;0</formula>
    </cfRule>
  </conditionalFormatting>
  <pageMargins left="0.70866141732283472" right="0.70866141732283472" top="0.74803149606299213" bottom="0.74803149606299213" header="0.31496062992125984" footer="0.31496062992125984"/>
  <pageSetup paperSize="9" scale="84" orientation="portrait" r:id="rId1"/>
  <headerFooter>
    <oddFooter>Página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7F678-2E88-451F-8B30-CCF65E03FDCA}">
  <sheetPr>
    <tabColor rgb="FFFFC000"/>
    <pageSetUpPr autoPageBreaks="0" fitToPage="1"/>
  </sheetPr>
  <dimension ref="A1:H297"/>
  <sheetViews>
    <sheetView showGridLines="0" zoomScaleNormal="100" zoomScaleSheetLayoutView="100" workbookViewId="0">
      <pane ySplit="3" topLeftCell="A4" activePane="bottomLeft" state="frozen"/>
      <selection activeCell="A4" sqref="A4:D4"/>
      <selection pane="bottomLeft" activeCell="C1" sqref="C1"/>
    </sheetView>
  </sheetViews>
  <sheetFormatPr baseColWidth="10" defaultColWidth="15.59765625" defaultRowHeight="14.4"/>
  <cols>
    <col min="1" max="1" width="18" style="298" bestFit="1" customWidth="1"/>
    <col min="2" max="2" width="9.5" style="415" bestFit="1" customWidth="1"/>
    <col min="3" max="3" width="6" style="415" customWidth="1"/>
    <col min="4" max="4" width="69.59765625" style="406" customWidth="1"/>
    <col min="5" max="5" width="12.59765625" style="399" customWidth="1"/>
    <col min="6" max="6" width="12.59765625" style="399" bestFit="1" customWidth="1"/>
    <col min="7" max="7" width="15.59765625" style="399" customWidth="1"/>
    <col min="8" max="16384" width="15.59765625" style="125"/>
  </cols>
  <sheetData>
    <row r="1" spans="1:7" ht="29.25" customHeight="1" thickBot="1">
      <c r="A1" s="293" t="s">
        <v>1812</v>
      </c>
      <c r="B1" s="398"/>
      <c r="C1" s="398"/>
      <c r="D1" s="400"/>
      <c r="E1" s="407"/>
      <c r="F1" s="407"/>
      <c r="G1" s="408"/>
    </row>
    <row r="2" spans="1:7" ht="22.5" customHeight="1" thickBot="1">
      <c r="A2" s="481" t="s">
        <v>1816</v>
      </c>
      <c r="B2" s="482"/>
      <c r="C2" s="482"/>
      <c r="D2" s="482"/>
      <c r="E2" s="482"/>
      <c r="F2" s="482"/>
      <c r="G2" s="483"/>
    </row>
    <row r="3" spans="1:7" ht="31.95" customHeight="1" thickBot="1">
      <c r="A3" s="299" t="s">
        <v>1813</v>
      </c>
      <c r="B3" s="299" t="s">
        <v>2430</v>
      </c>
      <c r="C3" s="299" t="s">
        <v>2431</v>
      </c>
      <c r="D3" s="299" t="s">
        <v>2432</v>
      </c>
      <c r="E3" s="299" t="s">
        <v>130</v>
      </c>
      <c r="F3" s="299" t="s">
        <v>2713</v>
      </c>
      <c r="G3" s="383" t="s">
        <v>2712</v>
      </c>
    </row>
    <row r="4" spans="1:7" s="124" customFormat="1" ht="10.8" thickBot="1">
      <c r="A4" s="416" t="s">
        <v>1814</v>
      </c>
      <c r="B4" s="417" t="s">
        <v>2433</v>
      </c>
      <c r="C4" s="417"/>
      <c r="D4" s="418" t="s">
        <v>2426</v>
      </c>
      <c r="E4" s="419"/>
      <c r="F4" s="419"/>
      <c r="G4" s="420">
        <f>SUM(G5:G7)</f>
        <v>10345.048999999999</v>
      </c>
    </row>
    <row r="5" spans="1:7" s="124" customFormat="1" ht="13.8">
      <c r="A5" s="384"/>
      <c r="B5" s="409" t="s">
        <v>2434</v>
      </c>
      <c r="C5" s="294" t="s">
        <v>9</v>
      </c>
      <c r="D5" s="397" t="s">
        <v>2427</v>
      </c>
      <c r="E5" s="294">
        <v>1</v>
      </c>
      <c r="F5" s="294">
        <v>1140.529</v>
      </c>
      <c r="G5" s="385">
        <f>E5*F5</f>
        <v>1140.529</v>
      </c>
    </row>
    <row r="6" spans="1:7" s="124" customFormat="1" ht="13.8">
      <c r="A6" s="384"/>
      <c r="B6" s="410" t="s">
        <v>2435</v>
      </c>
      <c r="C6" s="295" t="s">
        <v>9</v>
      </c>
      <c r="D6" s="401" t="s">
        <v>2428</v>
      </c>
      <c r="E6" s="295">
        <v>1</v>
      </c>
      <c r="F6" s="295">
        <v>5504.7199999999993</v>
      </c>
      <c r="G6" s="386">
        <f>E6*F6</f>
        <v>5504.7199999999993</v>
      </c>
    </row>
    <row r="7" spans="1:7" s="124" customFormat="1" thickBot="1">
      <c r="A7" s="384"/>
      <c r="B7" s="411" t="s">
        <v>2436</v>
      </c>
      <c r="C7" s="296" t="s">
        <v>9</v>
      </c>
      <c r="D7" s="402" t="s">
        <v>2429</v>
      </c>
      <c r="E7" s="296">
        <v>1</v>
      </c>
      <c r="F7" s="296">
        <v>3699.8</v>
      </c>
      <c r="G7" s="387">
        <f>E7*F7</f>
        <v>3699.8</v>
      </c>
    </row>
    <row r="8" spans="1:7" s="124" customFormat="1" ht="10.8" thickBot="1">
      <c r="A8" s="416" t="s">
        <v>1814</v>
      </c>
      <c r="B8" s="416" t="s">
        <v>2437</v>
      </c>
      <c r="C8" s="419"/>
      <c r="D8" s="418" t="s">
        <v>2438</v>
      </c>
      <c r="E8" s="419"/>
      <c r="F8" s="419"/>
      <c r="G8" s="420">
        <f>SUM(G9:G12)</f>
        <v>8420</v>
      </c>
    </row>
    <row r="9" spans="1:7" s="124" customFormat="1" ht="13.8">
      <c r="A9" s="384"/>
      <c r="B9" s="409" t="s">
        <v>2439</v>
      </c>
      <c r="C9" s="294" t="s">
        <v>9</v>
      </c>
      <c r="D9" s="397" t="s">
        <v>2440</v>
      </c>
      <c r="E9" s="294">
        <v>1</v>
      </c>
      <c r="F9" s="294">
        <v>5720</v>
      </c>
      <c r="G9" s="385">
        <f>E9*F9</f>
        <v>5720</v>
      </c>
    </row>
    <row r="10" spans="1:7" s="124" customFormat="1" ht="13.8">
      <c r="A10" s="384"/>
      <c r="B10" s="410" t="s">
        <v>2441</v>
      </c>
      <c r="C10" s="295" t="s">
        <v>9</v>
      </c>
      <c r="D10" s="401" t="s">
        <v>2442</v>
      </c>
      <c r="E10" s="295">
        <v>1</v>
      </c>
      <c r="F10" s="295">
        <v>900</v>
      </c>
      <c r="G10" s="386">
        <f>E10*F10</f>
        <v>900</v>
      </c>
    </row>
    <row r="11" spans="1:7" s="124" customFormat="1" ht="13.8">
      <c r="A11" s="384"/>
      <c r="B11" s="410" t="s">
        <v>2443</v>
      </c>
      <c r="C11" s="295" t="s">
        <v>9</v>
      </c>
      <c r="D11" s="401" t="s">
        <v>2444</v>
      </c>
      <c r="E11" s="295">
        <v>1</v>
      </c>
      <c r="F11" s="295">
        <v>1500</v>
      </c>
      <c r="G11" s="386">
        <f>E11*F11</f>
        <v>1500</v>
      </c>
    </row>
    <row r="12" spans="1:7" s="124" customFormat="1" thickBot="1">
      <c r="A12" s="384"/>
      <c r="B12" s="411" t="s">
        <v>2445</v>
      </c>
      <c r="C12" s="296" t="s">
        <v>9</v>
      </c>
      <c r="D12" s="402" t="s">
        <v>2446</v>
      </c>
      <c r="E12" s="296">
        <v>1</v>
      </c>
      <c r="F12" s="296">
        <v>300</v>
      </c>
      <c r="G12" s="387">
        <f>E12*F12</f>
        <v>300</v>
      </c>
    </row>
    <row r="13" spans="1:7" s="124" customFormat="1" ht="10.8" thickBot="1">
      <c r="A13" s="416" t="s">
        <v>1814</v>
      </c>
      <c r="B13" s="416" t="s">
        <v>2447</v>
      </c>
      <c r="C13" s="419"/>
      <c r="D13" s="418" t="s">
        <v>2448</v>
      </c>
      <c r="E13" s="419"/>
      <c r="F13" s="421"/>
      <c r="G13" s="420">
        <f>SUM(G14:G22)</f>
        <v>260354.44800000003</v>
      </c>
    </row>
    <row r="14" spans="1:7" s="124" customFormat="1" ht="20.399999999999999">
      <c r="A14" s="388"/>
      <c r="B14" s="411" t="s">
        <v>2449</v>
      </c>
      <c r="C14" s="294" t="s">
        <v>9</v>
      </c>
      <c r="D14" s="397" t="s">
        <v>2450</v>
      </c>
      <c r="E14" s="294">
        <v>9</v>
      </c>
      <c r="F14" s="294">
        <v>11980</v>
      </c>
      <c r="G14" s="385">
        <f t="shared" ref="G14:G22" si="0">E14*F14</f>
        <v>107820</v>
      </c>
    </row>
    <row r="15" spans="1:7" s="124" customFormat="1" ht="13.8">
      <c r="A15" s="388"/>
      <c r="B15" s="410" t="s">
        <v>2451</v>
      </c>
      <c r="C15" s="295" t="s">
        <v>9</v>
      </c>
      <c r="D15" s="401" t="s">
        <v>2452</v>
      </c>
      <c r="E15" s="295">
        <v>9</v>
      </c>
      <c r="F15" s="295">
        <v>300</v>
      </c>
      <c r="G15" s="386">
        <f t="shared" si="0"/>
        <v>2700</v>
      </c>
    </row>
    <row r="16" spans="1:7" s="124" customFormat="1" ht="30.6">
      <c r="A16" s="388"/>
      <c r="B16" s="410" t="s">
        <v>2453</v>
      </c>
      <c r="C16" s="295" t="s">
        <v>9</v>
      </c>
      <c r="D16" s="401" t="s">
        <v>2454</v>
      </c>
      <c r="E16" s="295">
        <v>6</v>
      </c>
      <c r="F16" s="295">
        <v>18425</v>
      </c>
      <c r="G16" s="386">
        <f t="shared" si="0"/>
        <v>110550</v>
      </c>
    </row>
    <row r="17" spans="1:7" s="124" customFormat="1" ht="13.8">
      <c r="A17" s="388"/>
      <c r="B17" s="410" t="s">
        <v>2455</v>
      </c>
      <c r="C17" s="295" t="s">
        <v>9</v>
      </c>
      <c r="D17" s="401" t="s">
        <v>2456</v>
      </c>
      <c r="E17" s="295">
        <v>6</v>
      </c>
      <c r="F17" s="295">
        <v>2593.248</v>
      </c>
      <c r="G17" s="386">
        <f t="shared" si="0"/>
        <v>15559.488000000001</v>
      </c>
    </row>
    <row r="18" spans="1:7" s="124" customFormat="1" ht="13.8">
      <c r="A18" s="388"/>
      <c r="B18" s="410" t="s">
        <v>2457</v>
      </c>
      <c r="C18" s="295" t="s">
        <v>9</v>
      </c>
      <c r="D18" s="401" t="s">
        <v>2458</v>
      </c>
      <c r="E18" s="295">
        <v>3</v>
      </c>
      <c r="F18" s="295">
        <v>1080</v>
      </c>
      <c r="G18" s="386">
        <f t="shared" si="0"/>
        <v>3240</v>
      </c>
    </row>
    <row r="19" spans="1:7" s="124" customFormat="1" ht="13.8">
      <c r="A19" s="388"/>
      <c r="B19" s="410" t="s">
        <v>2459</v>
      </c>
      <c r="C19" s="295" t="s">
        <v>9</v>
      </c>
      <c r="D19" s="401" t="s">
        <v>2460</v>
      </c>
      <c r="E19" s="295">
        <v>6</v>
      </c>
      <c r="F19" s="295">
        <v>150</v>
      </c>
      <c r="G19" s="386">
        <f t="shared" si="0"/>
        <v>900</v>
      </c>
    </row>
    <row r="20" spans="1:7" s="124" customFormat="1" ht="13.8">
      <c r="A20" s="388"/>
      <c r="B20" s="410" t="s">
        <v>2461</v>
      </c>
      <c r="C20" s="295" t="s">
        <v>9</v>
      </c>
      <c r="D20" s="401" t="s">
        <v>2462</v>
      </c>
      <c r="E20" s="295">
        <v>6</v>
      </c>
      <c r="F20" s="295">
        <v>1681.44</v>
      </c>
      <c r="G20" s="386">
        <f t="shared" si="0"/>
        <v>10088.64</v>
      </c>
    </row>
    <row r="21" spans="1:7" s="124" customFormat="1" ht="20.399999999999999">
      <c r="A21" s="388"/>
      <c r="B21" s="410" t="s">
        <v>2463</v>
      </c>
      <c r="C21" s="295" t="s">
        <v>9</v>
      </c>
      <c r="D21" s="401" t="s">
        <v>2464</v>
      </c>
      <c r="E21" s="295">
        <v>6</v>
      </c>
      <c r="F21" s="295">
        <v>1482.7199999999998</v>
      </c>
      <c r="G21" s="386">
        <f t="shared" si="0"/>
        <v>8896.32</v>
      </c>
    </row>
    <row r="22" spans="1:7" s="124" customFormat="1" thickBot="1">
      <c r="A22" s="388"/>
      <c r="B22" s="411" t="s">
        <v>2465</v>
      </c>
      <c r="C22" s="296" t="s">
        <v>9</v>
      </c>
      <c r="D22" s="402" t="s">
        <v>2446</v>
      </c>
      <c r="E22" s="296">
        <v>1</v>
      </c>
      <c r="F22" s="296">
        <v>600</v>
      </c>
      <c r="G22" s="387">
        <f t="shared" si="0"/>
        <v>600</v>
      </c>
    </row>
    <row r="23" spans="1:7" s="124" customFormat="1" ht="10.8" thickBot="1">
      <c r="A23" s="416" t="s">
        <v>1814</v>
      </c>
      <c r="B23" s="416" t="s">
        <v>2466</v>
      </c>
      <c r="C23" s="419"/>
      <c r="D23" s="418" t="s">
        <v>2467</v>
      </c>
      <c r="E23" s="419"/>
      <c r="F23" s="421"/>
      <c r="G23" s="420">
        <f>SUM(G24:G28)</f>
        <v>38908.050000000003</v>
      </c>
    </row>
    <row r="24" spans="1:7" s="124" customFormat="1" ht="20.399999999999999">
      <c r="A24" s="388"/>
      <c r="B24" s="409" t="s">
        <v>2468</v>
      </c>
      <c r="C24" s="294" t="s">
        <v>9</v>
      </c>
      <c r="D24" s="397" t="s">
        <v>2469</v>
      </c>
      <c r="E24" s="294">
        <v>1</v>
      </c>
      <c r="F24" s="294">
        <v>33200</v>
      </c>
      <c r="G24" s="385">
        <f>E24*F24</f>
        <v>33200</v>
      </c>
    </row>
    <row r="25" spans="1:7" s="124" customFormat="1" ht="13.8">
      <c r="A25" s="388"/>
      <c r="B25" s="410" t="s">
        <v>2470</v>
      </c>
      <c r="C25" s="295" t="s">
        <v>9</v>
      </c>
      <c r="D25" s="401" t="s">
        <v>2471</v>
      </c>
      <c r="E25" s="295">
        <v>1</v>
      </c>
      <c r="F25" s="295">
        <v>600</v>
      </c>
      <c r="G25" s="386">
        <f>E25*F25</f>
        <v>600</v>
      </c>
    </row>
    <row r="26" spans="1:7" s="124" customFormat="1" ht="14.25" customHeight="1">
      <c r="A26" s="388"/>
      <c r="B26" s="410" t="s">
        <v>2472</v>
      </c>
      <c r="C26" s="295" t="s">
        <v>9</v>
      </c>
      <c r="D26" s="401" t="s">
        <v>2473</v>
      </c>
      <c r="E26" s="295">
        <v>1</v>
      </c>
      <c r="F26" s="295">
        <v>1690</v>
      </c>
      <c r="G26" s="386">
        <f>E26*F26</f>
        <v>1690</v>
      </c>
    </row>
    <row r="27" spans="1:7" s="124" customFormat="1" ht="13.8">
      <c r="A27" s="388"/>
      <c r="B27" s="410" t="s">
        <v>2474</v>
      </c>
      <c r="C27" s="295" t="s">
        <v>9</v>
      </c>
      <c r="D27" s="401" t="s">
        <v>2475</v>
      </c>
      <c r="E27" s="295">
        <v>1</v>
      </c>
      <c r="F27" s="295">
        <v>3118.05</v>
      </c>
      <c r="G27" s="386">
        <f>E27*F27</f>
        <v>3118.05</v>
      </c>
    </row>
    <row r="28" spans="1:7" s="124" customFormat="1" thickBot="1">
      <c r="A28" s="388"/>
      <c r="B28" s="411" t="s">
        <v>2476</v>
      </c>
      <c r="C28" s="296" t="s">
        <v>9</v>
      </c>
      <c r="D28" s="402" t="s">
        <v>2446</v>
      </c>
      <c r="E28" s="296">
        <v>1</v>
      </c>
      <c r="F28" s="296">
        <v>300</v>
      </c>
      <c r="G28" s="387">
        <f>E28*F28</f>
        <v>300</v>
      </c>
    </row>
    <row r="29" spans="1:7" s="124" customFormat="1" ht="10.8" thickBot="1">
      <c r="A29" s="416" t="s">
        <v>1814</v>
      </c>
      <c r="B29" s="416" t="s">
        <v>2477</v>
      </c>
      <c r="C29" s="419"/>
      <c r="D29" s="418" t="s">
        <v>2478</v>
      </c>
      <c r="E29" s="419"/>
      <c r="F29" s="421"/>
      <c r="G29" s="420">
        <f>SUM(G30:G31)</f>
        <v>48500</v>
      </c>
    </row>
    <row r="30" spans="1:7" s="124" customFormat="1" ht="40.799999999999997">
      <c r="A30" s="388"/>
      <c r="B30" s="409" t="s">
        <v>2479</v>
      </c>
      <c r="C30" s="294" t="s">
        <v>9</v>
      </c>
      <c r="D30" s="397" t="s">
        <v>2480</v>
      </c>
      <c r="E30" s="295">
        <v>1</v>
      </c>
      <c r="F30" s="294">
        <v>45500</v>
      </c>
      <c r="G30" s="385">
        <f>E30*F30</f>
        <v>45500</v>
      </c>
    </row>
    <row r="31" spans="1:7" s="124" customFormat="1" thickBot="1">
      <c r="A31" s="388"/>
      <c r="B31" s="411" t="s">
        <v>2481</v>
      </c>
      <c r="C31" s="296" t="s">
        <v>9</v>
      </c>
      <c r="D31" s="402" t="s">
        <v>2482</v>
      </c>
      <c r="E31" s="296">
        <v>1</v>
      </c>
      <c r="F31" s="296">
        <v>3000</v>
      </c>
      <c r="G31" s="387">
        <f>E31*F31</f>
        <v>3000</v>
      </c>
    </row>
    <row r="32" spans="1:7" s="124" customFormat="1" ht="10.8" thickBot="1">
      <c r="A32" s="416" t="s">
        <v>1814</v>
      </c>
      <c r="B32" s="416" t="s">
        <v>2483</v>
      </c>
      <c r="C32" s="419"/>
      <c r="D32" s="418" t="s">
        <v>2484</v>
      </c>
      <c r="E32" s="419"/>
      <c r="F32" s="421"/>
      <c r="G32" s="420">
        <f>SUM(G33:G39)</f>
        <v>105979.32800000001</v>
      </c>
    </row>
    <row r="33" spans="1:8" s="124" customFormat="1" ht="13.8">
      <c r="A33" s="388"/>
      <c r="B33" s="409" t="s">
        <v>2485</v>
      </c>
      <c r="C33" s="294" t="s">
        <v>9</v>
      </c>
      <c r="D33" s="397" t="s">
        <v>2486</v>
      </c>
      <c r="E33" s="294">
        <v>8</v>
      </c>
      <c r="F33" s="294">
        <v>884</v>
      </c>
      <c r="G33" s="385">
        <f t="shared" ref="G33:G39" si="1">E33*F33</f>
        <v>7072</v>
      </c>
    </row>
    <row r="34" spans="1:8" s="124" customFormat="1" ht="13.8">
      <c r="A34" s="388"/>
      <c r="B34" s="410" t="s">
        <v>2487</v>
      </c>
      <c r="C34" s="295" t="s">
        <v>9</v>
      </c>
      <c r="D34" s="401" t="s">
        <v>2488</v>
      </c>
      <c r="E34" s="295">
        <v>8</v>
      </c>
      <c r="F34" s="295">
        <v>1742</v>
      </c>
      <c r="G34" s="386">
        <f t="shared" si="1"/>
        <v>13936</v>
      </c>
    </row>
    <row r="35" spans="1:8" s="124" customFormat="1" ht="20.399999999999999">
      <c r="A35" s="388"/>
      <c r="B35" s="410" t="s">
        <v>2489</v>
      </c>
      <c r="C35" s="295" t="s">
        <v>2710</v>
      </c>
      <c r="D35" s="401" t="s">
        <v>2490</v>
      </c>
      <c r="E35" s="295">
        <v>633.6</v>
      </c>
      <c r="F35" s="295">
        <v>49.14</v>
      </c>
      <c r="G35" s="386">
        <f t="shared" si="1"/>
        <v>31135.104000000003</v>
      </c>
    </row>
    <row r="36" spans="1:8" s="124" customFormat="1" ht="20.399999999999999">
      <c r="A36" s="388"/>
      <c r="B36" s="410" t="s">
        <v>2491</v>
      </c>
      <c r="C36" s="295" t="s">
        <v>2710</v>
      </c>
      <c r="D36" s="401" t="s">
        <v>2492</v>
      </c>
      <c r="E36" s="295">
        <v>1209.5999999999999</v>
      </c>
      <c r="F36" s="295">
        <v>21.840000000000003</v>
      </c>
      <c r="G36" s="386">
        <f t="shared" si="1"/>
        <v>26417.664000000001</v>
      </c>
    </row>
    <row r="37" spans="1:8" s="124" customFormat="1" ht="22.5" customHeight="1">
      <c r="A37" s="388"/>
      <c r="B37" s="410" t="s">
        <v>2493</v>
      </c>
      <c r="C37" s="295" t="s">
        <v>2710</v>
      </c>
      <c r="D37" s="401" t="s">
        <v>2494</v>
      </c>
      <c r="E37" s="295">
        <v>1936</v>
      </c>
      <c r="F37" s="295">
        <v>10.920000000000002</v>
      </c>
      <c r="G37" s="386">
        <f t="shared" si="1"/>
        <v>21141.120000000003</v>
      </c>
    </row>
    <row r="38" spans="1:8" s="124" customFormat="1" ht="20.399999999999999">
      <c r="A38" s="388"/>
      <c r="B38" s="410" t="s">
        <v>2495</v>
      </c>
      <c r="C38" s="295" t="s">
        <v>9</v>
      </c>
      <c r="D38" s="401" t="s">
        <v>2496</v>
      </c>
      <c r="E38" s="295">
        <v>144</v>
      </c>
      <c r="F38" s="295">
        <v>32.76</v>
      </c>
      <c r="G38" s="386">
        <f t="shared" si="1"/>
        <v>4717.4399999999996</v>
      </c>
    </row>
    <row r="39" spans="1:8" s="124" customFormat="1" thickBot="1">
      <c r="A39" s="388"/>
      <c r="B39" s="411" t="s">
        <v>2497</v>
      </c>
      <c r="C39" s="296" t="s">
        <v>9</v>
      </c>
      <c r="D39" s="402" t="s">
        <v>2498</v>
      </c>
      <c r="E39" s="296">
        <v>8</v>
      </c>
      <c r="F39" s="296">
        <v>195</v>
      </c>
      <c r="G39" s="387">
        <f t="shared" si="1"/>
        <v>1560</v>
      </c>
    </row>
    <row r="40" spans="1:8" s="124" customFormat="1" ht="10.8" thickBot="1">
      <c r="A40" s="416" t="s">
        <v>1814</v>
      </c>
      <c r="B40" s="416" t="s">
        <v>2499</v>
      </c>
      <c r="C40" s="419"/>
      <c r="D40" s="418" t="s">
        <v>2500</v>
      </c>
      <c r="E40" s="419"/>
      <c r="F40" s="421"/>
      <c r="G40" s="420">
        <f>SUM(G41:G51)</f>
        <v>28038.740999999998</v>
      </c>
    </row>
    <row r="41" spans="1:8" s="124" customFormat="1" ht="13.8">
      <c r="A41" s="388"/>
      <c r="B41" s="409" t="s">
        <v>2501</v>
      </c>
      <c r="C41" s="294" t="s">
        <v>9</v>
      </c>
      <c r="D41" s="397" t="s">
        <v>2502</v>
      </c>
      <c r="E41" s="294">
        <v>5</v>
      </c>
      <c r="F41" s="294">
        <v>600</v>
      </c>
      <c r="G41" s="385">
        <f t="shared" ref="G41:G51" si="2">E41*F41</f>
        <v>3000</v>
      </c>
    </row>
    <row r="42" spans="1:8" s="124" customFormat="1" ht="13.8">
      <c r="A42" s="388"/>
      <c r="B42" s="410" t="s">
        <v>2503</v>
      </c>
      <c r="C42" s="295" t="s">
        <v>9</v>
      </c>
      <c r="D42" s="401" t="s">
        <v>2504</v>
      </c>
      <c r="E42" s="295">
        <v>20</v>
      </c>
      <c r="F42" s="295">
        <v>16.25</v>
      </c>
      <c r="G42" s="386">
        <f t="shared" si="2"/>
        <v>325</v>
      </c>
    </row>
    <row r="43" spans="1:8" s="124" customFormat="1" ht="13.8">
      <c r="A43" s="388"/>
      <c r="B43" s="410" t="s">
        <v>2505</v>
      </c>
      <c r="C43" s="295" t="s">
        <v>9</v>
      </c>
      <c r="D43" s="401" t="s">
        <v>2506</v>
      </c>
      <c r="E43" s="295">
        <v>20</v>
      </c>
      <c r="F43" s="295">
        <v>70.992999999999995</v>
      </c>
      <c r="G43" s="386">
        <f t="shared" si="2"/>
        <v>1419.86</v>
      </c>
    </row>
    <row r="44" spans="1:8" s="124" customFormat="1" ht="13.8">
      <c r="A44" s="388"/>
      <c r="B44" s="410" t="s">
        <v>2507</v>
      </c>
      <c r="C44" s="295" t="s">
        <v>9</v>
      </c>
      <c r="D44" s="401" t="s">
        <v>2508</v>
      </c>
      <c r="E44" s="295">
        <v>45</v>
      </c>
      <c r="F44" s="295">
        <v>16.25</v>
      </c>
      <c r="G44" s="386">
        <f t="shared" si="2"/>
        <v>731.25</v>
      </c>
    </row>
    <row r="45" spans="1:8" s="124" customFormat="1" ht="13.8">
      <c r="A45" s="388"/>
      <c r="B45" s="410" t="s">
        <v>2509</v>
      </c>
      <c r="C45" s="295" t="s">
        <v>9</v>
      </c>
      <c r="D45" s="401" t="s">
        <v>2510</v>
      </c>
      <c r="E45" s="295">
        <v>45</v>
      </c>
      <c r="F45" s="295">
        <v>70.992999999999995</v>
      </c>
      <c r="G45" s="386">
        <f t="shared" si="2"/>
        <v>3194.6849999999999</v>
      </c>
    </row>
    <row r="46" spans="1:8" s="124" customFormat="1" ht="13.8">
      <c r="A46" s="388"/>
      <c r="B46" s="410" t="s">
        <v>2511</v>
      </c>
      <c r="C46" s="295" t="s">
        <v>9</v>
      </c>
      <c r="D46" s="401" t="s">
        <v>2512</v>
      </c>
      <c r="E46" s="295">
        <v>88</v>
      </c>
      <c r="F46" s="295">
        <v>16.25</v>
      </c>
      <c r="G46" s="386">
        <f t="shared" si="2"/>
        <v>1430</v>
      </c>
    </row>
    <row r="47" spans="1:8" s="124" customFormat="1" ht="12" customHeight="1">
      <c r="A47" s="388"/>
      <c r="B47" s="410" t="s">
        <v>2513</v>
      </c>
      <c r="C47" s="295" t="s">
        <v>9</v>
      </c>
      <c r="D47" s="401" t="s">
        <v>2514</v>
      </c>
      <c r="E47" s="295">
        <v>88</v>
      </c>
      <c r="F47" s="295">
        <v>70.992999999999995</v>
      </c>
      <c r="G47" s="386">
        <f t="shared" si="2"/>
        <v>6247.384</v>
      </c>
      <c r="H47" s="126"/>
    </row>
    <row r="48" spans="1:8" ht="13.8">
      <c r="A48" s="388"/>
      <c r="B48" s="410" t="s">
        <v>2515</v>
      </c>
      <c r="C48" s="295" t="s">
        <v>9</v>
      </c>
      <c r="D48" s="401" t="s">
        <v>2516</v>
      </c>
      <c r="E48" s="295">
        <v>80</v>
      </c>
      <c r="F48" s="295">
        <v>16.25</v>
      </c>
      <c r="G48" s="386">
        <f t="shared" si="2"/>
        <v>1300</v>
      </c>
    </row>
    <row r="49" spans="1:7" ht="13.8">
      <c r="A49" s="388"/>
      <c r="B49" s="410" t="s">
        <v>2517</v>
      </c>
      <c r="C49" s="295" t="s">
        <v>9</v>
      </c>
      <c r="D49" s="401" t="s">
        <v>2518</v>
      </c>
      <c r="E49" s="295">
        <v>80</v>
      </c>
      <c r="F49" s="295">
        <v>70.992999999999995</v>
      </c>
      <c r="G49" s="386">
        <f t="shared" si="2"/>
        <v>5679.44</v>
      </c>
    </row>
    <row r="50" spans="1:7" ht="13.8">
      <c r="A50" s="388"/>
      <c r="B50" s="410" t="s">
        <v>2519</v>
      </c>
      <c r="C50" s="295" t="s">
        <v>9</v>
      </c>
      <c r="D50" s="401" t="s">
        <v>2520</v>
      </c>
      <c r="E50" s="295">
        <v>54</v>
      </c>
      <c r="F50" s="295">
        <v>16.25</v>
      </c>
      <c r="G50" s="386">
        <f t="shared" si="2"/>
        <v>877.5</v>
      </c>
    </row>
    <row r="51" spans="1:7" thickBot="1">
      <c r="A51" s="388"/>
      <c r="B51" s="411" t="s">
        <v>2521</v>
      </c>
      <c r="C51" s="296" t="s">
        <v>9</v>
      </c>
      <c r="D51" s="402" t="s">
        <v>2522</v>
      </c>
      <c r="E51" s="296">
        <v>54</v>
      </c>
      <c r="F51" s="296">
        <v>70.992999999999995</v>
      </c>
      <c r="G51" s="387">
        <f t="shared" si="2"/>
        <v>3833.6219999999998</v>
      </c>
    </row>
    <row r="52" spans="1:7" ht="10.8" thickBot="1">
      <c r="A52" s="416" t="s">
        <v>1814</v>
      </c>
      <c r="B52" s="416" t="s">
        <v>2523</v>
      </c>
      <c r="C52" s="419"/>
      <c r="D52" s="418" t="s">
        <v>2524</v>
      </c>
      <c r="E52" s="419"/>
      <c r="F52" s="421"/>
      <c r="G52" s="420">
        <f>SUM(G53:G57)</f>
        <v>14264.4125</v>
      </c>
    </row>
    <row r="53" spans="1:7" ht="13.8">
      <c r="A53" s="388"/>
      <c r="B53" s="409" t="s">
        <v>2525</v>
      </c>
      <c r="C53" s="294" t="s">
        <v>9</v>
      </c>
      <c r="D53" s="397" t="s">
        <v>2526</v>
      </c>
      <c r="E53" s="294">
        <v>3</v>
      </c>
      <c r="F53" s="294">
        <v>2751.2374999999997</v>
      </c>
      <c r="G53" s="385">
        <f>E53*F53</f>
        <v>8253.7124999999996</v>
      </c>
    </row>
    <row r="54" spans="1:7" ht="13.8">
      <c r="A54" s="388"/>
      <c r="B54" s="410" t="s">
        <v>2527</v>
      </c>
      <c r="C54" s="295" t="s">
        <v>2710</v>
      </c>
      <c r="D54" s="401" t="s">
        <v>2528</v>
      </c>
      <c r="E54" s="295">
        <v>15</v>
      </c>
      <c r="F54" s="295">
        <v>30.4</v>
      </c>
      <c r="G54" s="386">
        <f>E54*F54</f>
        <v>456</v>
      </c>
    </row>
    <row r="55" spans="1:7" ht="13.8">
      <c r="A55" s="388"/>
      <c r="B55" s="410" t="s">
        <v>2529</v>
      </c>
      <c r="C55" s="295" t="s">
        <v>9</v>
      </c>
      <c r="D55" s="401" t="s">
        <v>2530</v>
      </c>
      <c r="E55" s="295">
        <v>25</v>
      </c>
      <c r="F55" s="295">
        <v>73.7</v>
      </c>
      <c r="G55" s="386">
        <f>E55*F55</f>
        <v>1842.5</v>
      </c>
    </row>
    <row r="56" spans="1:7" ht="13.8">
      <c r="A56" s="388"/>
      <c r="B56" s="410" t="s">
        <v>2531</v>
      </c>
      <c r="C56" s="295" t="s">
        <v>9</v>
      </c>
      <c r="D56" s="401" t="s">
        <v>2532</v>
      </c>
      <c r="E56" s="295">
        <v>57</v>
      </c>
      <c r="F56" s="295">
        <v>54.6</v>
      </c>
      <c r="G56" s="386">
        <f>E56*F56</f>
        <v>3112.2000000000003</v>
      </c>
    </row>
    <row r="57" spans="1:7" thickBot="1">
      <c r="A57" s="388"/>
      <c r="B57" s="411" t="s">
        <v>2533</v>
      </c>
      <c r="C57" s="296" t="s">
        <v>9</v>
      </c>
      <c r="D57" s="402" t="s">
        <v>2534</v>
      </c>
      <c r="E57" s="296">
        <v>2</v>
      </c>
      <c r="F57" s="296">
        <v>300</v>
      </c>
      <c r="G57" s="387">
        <f>E57*F57</f>
        <v>600</v>
      </c>
    </row>
    <row r="58" spans="1:7" ht="10.8" thickBot="1">
      <c r="A58" s="416" t="s">
        <v>1814</v>
      </c>
      <c r="B58" s="416" t="s">
        <v>2535</v>
      </c>
      <c r="C58" s="419"/>
      <c r="D58" s="418" t="s">
        <v>2536</v>
      </c>
      <c r="E58" s="419"/>
      <c r="F58" s="421"/>
      <c r="G58" s="420">
        <f>SUM(G59:G62)</f>
        <v>11764.362300000001</v>
      </c>
    </row>
    <row r="59" spans="1:7" ht="13.8">
      <c r="A59" s="388"/>
      <c r="B59" s="409" t="s">
        <v>2537</v>
      </c>
      <c r="C59" s="294" t="s">
        <v>9</v>
      </c>
      <c r="D59" s="397" t="s">
        <v>2538</v>
      </c>
      <c r="E59" s="294">
        <v>2</v>
      </c>
      <c r="F59" s="294">
        <v>4500</v>
      </c>
      <c r="G59" s="385">
        <f>E59*F59</f>
        <v>9000</v>
      </c>
    </row>
    <row r="60" spans="1:7" ht="13.8">
      <c r="A60" s="388"/>
      <c r="B60" s="410" t="s">
        <v>2539</v>
      </c>
      <c r="C60" s="295" t="s">
        <v>9</v>
      </c>
      <c r="D60" s="401" t="s">
        <v>2540</v>
      </c>
      <c r="E60" s="295">
        <v>2</v>
      </c>
      <c r="F60" s="295">
        <v>498.68500000000006</v>
      </c>
      <c r="G60" s="386">
        <f>E60*F60</f>
        <v>997.37000000000012</v>
      </c>
    </row>
    <row r="61" spans="1:7" ht="13.8">
      <c r="A61" s="388"/>
      <c r="B61" s="410" t="s">
        <v>2541</v>
      </c>
      <c r="C61" s="295" t="s">
        <v>9</v>
      </c>
      <c r="D61" s="401" t="s">
        <v>2542</v>
      </c>
      <c r="E61" s="295">
        <v>2</v>
      </c>
      <c r="F61" s="295">
        <v>485</v>
      </c>
      <c r="G61" s="386">
        <f>E61*F61</f>
        <v>970</v>
      </c>
    </row>
    <row r="62" spans="1:7" thickBot="1">
      <c r="A62" s="388"/>
      <c r="B62" s="411" t="s">
        <v>2543</v>
      </c>
      <c r="C62" s="296" t="s">
        <v>1811</v>
      </c>
      <c r="D62" s="402" t="s">
        <v>2544</v>
      </c>
      <c r="E62" s="296">
        <v>5.0999999999999996</v>
      </c>
      <c r="F62" s="296">
        <v>156.273</v>
      </c>
      <c r="G62" s="387">
        <f>E62*F62</f>
        <v>796.99229999999989</v>
      </c>
    </row>
    <row r="63" spans="1:7" ht="21" thickBot="1">
      <c r="A63" s="416" t="s">
        <v>1814</v>
      </c>
      <c r="B63" s="416" t="s">
        <v>2545</v>
      </c>
      <c r="C63" s="419"/>
      <c r="D63" s="418" t="s">
        <v>2546</v>
      </c>
      <c r="E63" s="419"/>
      <c r="F63" s="421"/>
      <c r="G63" s="420">
        <f>SUM(G64:G65)</f>
        <v>32684.474999999999</v>
      </c>
    </row>
    <row r="64" spans="1:7" ht="13.8">
      <c r="A64" s="388"/>
      <c r="B64" s="409" t="s">
        <v>2547</v>
      </c>
      <c r="C64" s="294" t="s">
        <v>2710</v>
      </c>
      <c r="D64" s="397" t="s">
        <v>2548</v>
      </c>
      <c r="E64" s="294">
        <v>279</v>
      </c>
      <c r="F64" s="294">
        <v>56.762499999999996</v>
      </c>
      <c r="G64" s="385">
        <f>E64*F64</f>
        <v>15836.737499999999</v>
      </c>
    </row>
    <row r="65" spans="1:7" thickBot="1">
      <c r="A65" s="388"/>
      <c r="B65" s="411" t="s">
        <v>2549</v>
      </c>
      <c r="C65" s="296" t="s">
        <v>2710</v>
      </c>
      <c r="D65" s="402" t="s">
        <v>2550</v>
      </c>
      <c r="E65" s="296">
        <v>237</v>
      </c>
      <c r="F65" s="296">
        <v>71.087499999999991</v>
      </c>
      <c r="G65" s="387">
        <f>E65*F65</f>
        <v>16847.737499999999</v>
      </c>
    </row>
    <row r="66" spans="1:7" ht="10.8" thickBot="1">
      <c r="A66" s="416" t="s">
        <v>1814</v>
      </c>
      <c r="B66" s="416" t="s">
        <v>2551</v>
      </c>
      <c r="C66" s="419"/>
      <c r="D66" s="418" t="s">
        <v>2552</v>
      </c>
      <c r="E66" s="419"/>
      <c r="F66" s="421"/>
      <c r="G66" s="420">
        <f>SUM(G67:G69)</f>
        <v>86282</v>
      </c>
    </row>
    <row r="67" spans="1:7" ht="13.8">
      <c r="A67" s="388"/>
      <c r="B67" s="409" t="s">
        <v>2553</v>
      </c>
      <c r="C67" s="294" t="s">
        <v>2710</v>
      </c>
      <c r="D67" s="397" t="s">
        <v>2554</v>
      </c>
      <c r="E67" s="294">
        <v>6</v>
      </c>
      <c r="F67" s="294">
        <v>60</v>
      </c>
      <c r="G67" s="385">
        <f>E67*F67</f>
        <v>360</v>
      </c>
    </row>
    <row r="68" spans="1:7" ht="13.8">
      <c r="A68" s="388"/>
      <c r="B68" s="410" t="s">
        <v>2555</v>
      </c>
      <c r="C68" s="295" t="s">
        <v>2710</v>
      </c>
      <c r="D68" s="401" t="s">
        <v>2556</v>
      </c>
      <c r="E68" s="295">
        <v>326</v>
      </c>
      <c r="F68" s="295">
        <v>247</v>
      </c>
      <c r="G68" s="386">
        <f>E68*F68</f>
        <v>80522</v>
      </c>
    </row>
    <row r="69" spans="1:7" thickBot="1">
      <c r="A69" s="388"/>
      <c r="B69" s="411" t="s">
        <v>2557</v>
      </c>
      <c r="C69" s="296" t="s">
        <v>9</v>
      </c>
      <c r="D69" s="402" t="s">
        <v>2558</v>
      </c>
      <c r="E69" s="296">
        <v>6</v>
      </c>
      <c r="F69" s="296">
        <v>900</v>
      </c>
      <c r="G69" s="387">
        <f>E69*F69</f>
        <v>5400</v>
      </c>
    </row>
    <row r="70" spans="1:7" ht="10.8" thickBot="1">
      <c r="A70" s="416" t="s">
        <v>1814</v>
      </c>
      <c r="B70" s="416" t="s">
        <v>2559</v>
      </c>
      <c r="C70" s="419"/>
      <c r="D70" s="418" t="s">
        <v>2560</v>
      </c>
      <c r="E70" s="419"/>
      <c r="F70" s="421"/>
      <c r="G70" s="420">
        <f>SUM(G71:G74)</f>
        <v>275600</v>
      </c>
    </row>
    <row r="71" spans="1:7" ht="13.8">
      <c r="A71" s="388"/>
      <c r="B71" s="409" t="s">
        <v>2561</v>
      </c>
      <c r="C71" s="294" t="s">
        <v>9</v>
      </c>
      <c r="D71" s="397" t="s">
        <v>2562</v>
      </c>
      <c r="E71" s="294">
        <v>2</v>
      </c>
      <c r="F71" s="294">
        <v>3770</v>
      </c>
      <c r="G71" s="385">
        <f>E71*F71</f>
        <v>7540</v>
      </c>
    </row>
    <row r="72" spans="1:7" ht="13.8">
      <c r="A72" s="388"/>
      <c r="B72" s="410" t="s">
        <v>2563</v>
      </c>
      <c r="C72" s="295" t="s">
        <v>9</v>
      </c>
      <c r="D72" s="401" t="s">
        <v>2564</v>
      </c>
      <c r="E72" s="295">
        <v>1</v>
      </c>
      <c r="F72" s="295">
        <v>123175</v>
      </c>
      <c r="G72" s="386">
        <f>E72*F72</f>
        <v>123175</v>
      </c>
    </row>
    <row r="73" spans="1:7" ht="13.8">
      <c r="A73" s="388"/>
      <c r="B73" s="410" t="s">
        <v>2565</v>
      </c>
      <c r="C73" s="295" t="s">
        <v>9</v>
      </c>
      <c r="D73" s="401" t="s">
        <v>2566</v>
      </c>
      <c r="E73" s="295">
        <v>1</v>
      </c>
      <c r="F73" s="295">
        <v>128505</v>
      </c>
      <c r="G73" s="386">
        <f>E73*F73</f>
        <v>128505</v>
      </c>
    </row>
    <row r="74" spans="1:7" thickBot="1">
      <c r="A74" s="388"/>
      <c r="B74" s="411" t="s">
        <v>2567</v>
      </c>
      <c r="C74" s="296" t="s">
        <v>9</v>
      </c>
      <c r="D74" s="402" t="s">
        <v>2568</v>
      </c>
      <c r="E74" s="296">
        <v>2</v>
      </c>
      <c r="F74" s="296">
        <v>8190</v>
      </c>
      <c r="G74" s="387">
        <f>E74*F74</f>
        <v>16380</v>
      </c>
    </row>
    <row r="75" spans="1:7" ht="10.8" thickBot="1">
      <c r="A75" s="416" t="s">
        <v>1814</v>
      </c>
      <c r="B75" s="416" t="s">
        <v>2569</v>
      </c>
      <c r="C75" s="419"/>
      <c r="D75" s="418" t="s">
        <v>2570</v>
      </c>
      <c r="E75" s="419"/>
      <c r="F75" s="421"/>
      <c r="G75" s="420">
        <f>SUM(G76:G82)</f>
        <v>59973.22</v>
      </c>
    </row>
    <row r="76" spans="1:7" ht="13.8">
      <c r="A76" s="388"/>
      <c r="B76" s="409" t="s">
        <v>2571</v>
      </c>
      <c r="C76" s="294" t="s">
        <v>9</v>
      </c>
      <c r="D76" s="397" t="s">
        <v>2572</v>
      </c>
      <c r="E76" s="294">
        <v>1</v>
      </c>
      <c r="F76" s="294">
        <v>53817.72</v>
      </c>
      <c r="G76" s="385">
        <f t="shared" ref="G76:G82" si="3">E76*F76</f>
        <v>53817.72</v>
      </c>
    </row>
    <row r="77" spans="1:7" ht="13.8">
      <c r="A77" s="388"/>
      <c r="B77" s="410" t="s">
        <v>2573</v>
      </c>
      <c r="C77" s="295" t="s">
        <v>9</v>
      </c>
      <c r="D77" s="401" t="s">
        <v>2574</v>
      </c>
      <c r="E77" s="295">
        <v>1</v>
      </c>
      <c r="F77" s="295">
        <v>275.5</v>
      </c>
      <c r="G77" s="386">
        <f t="shared" si="3"/>
        <v>275.5</v>
      </c>
    </row>
    <row r="78" spans="1:7" ht="13.8">
      <c r="A78" s="388"/>
      <c r="B78" s="410" t="s">
        <v>2575</v>
      </c>
      <c r="C78" s="295" t="s">
        <v>9</v>
      </c>
      <c r="D78" s="401" t="s">
        <v>2576</v>
      </c>
      <c r="E78" s="295">
        <v>1</v>
      </c>
      <c r="F78" s="295">
        <v>1080</v>
      </c>
      <c r="G78" s="386">
        <f t="shared" si="3"/>
        <v>1080</v>
      </c>
    </row>
    <row r="79" spans="1:7" ht="13.8">
      <c r="A79" s="388"/>
      <c r="B79" s="410" t="s">
        <v>2577</v>
      </c>
      <c r="C79" s="295" t="s">
        <v>9</v>
      </c>
      <c r="D79" s="401" t="s">
        <v>2578</v>
      </c>
      <c r="E79" s="295">
        <v>1</v>
      </c>
      <c r="F79" s="295">
        <v>600</v>
      </c>
      <c r="G79" s="386">
        <f t="shared" si="3"/>
        <v>600</v>
      </c>
    </row>
    <row r="80" spans="1:7" ht="13.8">
      <c r="A80" s="388"/>
      <c r="B80" s="410" t="s">
        <v>2579</v>
      </c>
      <c r="C80" s="295" t="s">
        <v>9</v>
      </c>
      <c r="D80" s="401" t="s">
        <v>2442</v>
      </c>
      <c r="E80" s="295">
        <v>1</v>
      </c>
      <c r="F80" s="295">
        <v>3000</v>
      </c>
      <c r="G80" s="386">
        <f t="shared" si="3"/>
        <v>3000</v>
      </c>
    </row>
    <row r="81" spans="1:7" ht="13.8">
      <c r="A81" s="388"/>
      <c r="B81" s="410" t="s">
        <v>2580</v>
      </c>
      <c r="C81" s="295" t="s">
        <v>9</v>
      </c>
      <c r="D81" s="401" t="s">
        <v>2581</v>
      </c>
      <c r="E81" s="295">
        <v>1</v>
      </c>
      <c r="F81" s="295">
        <v>600</v>
      </c>
      <c r="G81" s="386">
        <f t="shared" si="3"/>
        <v>600</v>
      </c>
    </row>
    <row r="82" spans="1:7" thickBot="1">
      <c r="A82" s="388"/>
      <c r="B82" s="411" t="s">
        <v>2582</v>
      </c>
      <c r="C82" s="296" t="s">
        <v>9</v>
      </c>
      <c r="D82" s="402" t="s">
        <v>2446</v>
      </c>
      <c r="E82" s="296">
        <v>1</v>
      </c>
      <c r="F82" s="296">
        <v>600</v>
      </c>
      <c r="G82" s="387">
        <f t="shared" si="3"/>
        <v>600</v>
      </c>
    </row>
    <row r="83" spans="1:7" ht="10.8" thickBot="1">
      <c r="A83" s="416" t="s">
        <v>1814</v>
      </c>
      <c r="B83" s="416" t="s">
        <v>2583</v>
      </c>
      <c r="C83" s="419"/>
      <c r="D83" s="418" t="s">
        <v>2584</v>
      </c>
      <c r="E83" s="419"/>
      <c r="F83" s="421"/>
      <c r="G83" s="420">
        <f>SUM(G84:G88)</f>
        <v>6609.223</v>
      </c>
    </row>
    <row r="84" spans="1:7" ht="13.8">
      <c r="A84" s="388"/>
      <c r="B84" s="409" t="s">
        <v>2585</v>
      </c>
      <c r="C84" s="294" t="s">
        <v>2710</v>
      </c>
      <c r="D84" s="397" t="s">
        <v>2586</v>
      </c>
      <c r="E84" s="294">
        <v>2050</v>
      </c>
      <c r="F84" s="294">
        <v>0.46799999999999997</v>
      </c>
      <c r="G84" s="385">
        <f>E84*F84</f>
        <v>959.4</v>
      </c>
    </row>
    <row r="85" spans="1:7" ht="13.8">
      <c r="A85" s="388"/>
      <c r="B85" s="410" t="s">
        <v>2587</v>
      </c>
      <c r="C85" s="295" t="s">
        <v>2710</v>
      </c>
      <c r="D85" s="401" t="s">
        <v>2588</v>
      </c>
      <c r="E85" s="295">
        <v>2000</v>
      </c>
      <c r="F85" s="295">
        <v>2.0020000000000002</v>
      </c>
      <c r="G85" s="386">
        <f>E85*F85</f>
        <v>4004.0000000000005</v>
      </c>
    </row>
    <row r="86" spans="1:7" ht="13.8">
      <c r="A86" s="388"/>
      <c r="B86" s="410" t="s">
        <v>2589</v>
      </c>
      <c r="C86" s="295" t="s">
        <v>9</v>
      </c>
      <c r="D86" s="401" t="s">
        <v>2590</v>
      </c>
      <c r="E86" s="295">
        <v>14</v>
      </c>
      <c r="F86" s="295">
        <v>6.3570000000000002</v>
      </c>
      <c r="G86" s="386">
        <f>E86*F86</f>
        <v>88.998000000000005</v>
      </c>
    </row>
    <row r="87" spans="1:7" ht="13.8">
      <c r="A87" s="388"/>
      <c r="B87" s="410" t="s">
        <v>2591</v>
      </c>
      <c r="C87" s="295" t="s">
        <v>9</v>
      </c>
      <c r="D87" s="401" t="s">
        <v>2592</v>
      </c>
      <c r="E87" s="295">
        <v>25</v>
      </c>
      <c r="F87" s="295">
        <v>26.273000000000003</v>
      </c>
      <c r="G87" s="386">
        <f>E87*F87</f>
        <v>656.82500000000005</v>
      </c>
    </row>
    <row r="88" spans="1:7" thickBot="1">
      <c r="A88" s="388"/>
      <c r="B88" s="411" t="s">
        <v>2593</v>
      </c>
      <c r="C88" s="296" t="s">
        <v>9</v>
      </c>
      <c r="D88" s="402" t="s">
        <v>2594</v>
      </c>
      <c r="E88" s="296">
        <v>2</v>
      </c>
      <c r="F88" s="296">
        <v>450</v>
      </c>
      <c r="G88" s="387">
        <f>E88*F88</f>
        <v>900</v>
      </c>
    </row>
    <row r="89" spans="1:7" ht="10.8" thickBot="1">
      <c r="A89" s="416" t="s">
        <v>1814</v>
      </c>
      <c r="B89" s="416" t="s">
        <v>2595</v>
      </c>
      <c r="C89" s="419"/>
      <c r="D89" s="418" t="s">
        <v>2596</v>
      </c>
      <c r="E89" s="419"/>
      <c r="F89" s="421"/>
      <c r="G89" s="420">
        <f>SUM(G90:G91)</f>
        <v>17021.300000000003</v>
      </c>
    </row>
    <row r="90" spans="1:7" ht="13.8">
      <c r="A90" s="388"/>
      <c r="B90" s="409" t="s">
        <v>2597</v>
      </c>
      <c r="C90" s="294" t="s">
        <v>9</v>
      </c>
      <c r="D90" s="397" t="s">
        <v>2598</v>
      </c>
      <c r="E90" s="294">
        <v>3</v>
      </c>
      <c r="F90" s="294">
        <v>300</v>
      </c>
      <c r="G90" s="385">
        <f>E90*F90</f>
        <v>900</v>
      </c>
    </row>
    <row r="91" spans="1:7" thickBot="1">
      <c r="A91" s="388"/>
      <c r="B91" s="411" t="s">
        <v>2599</v>
      </c>
      <c r="C91" s="296" t="s">
        <v>9</v>
      </c>
      <c r="D91" s="402" t="s">
        <v>2600</v>
      </c>
      <c r="E91" s="296">
        <v>3</v>
      </c>
      <c r="F91" s="296">
        <v>5373.7666666666673</v>
      </c>
      <c r="G91" s="387">
        <f>E91*F91</f>
        <v>16121.300000000003</v>
      </c>
    </row>
    <row r="92" spans="1:7" ht="10.8" thickBot="1">
      <c r="A92" s="416" t="s">
        <v>1814</v>
      </c>
      <c r="B92" s="416" t="s">
        <v>2601</v>
      </c>
      <c r="C92" s="419"/>
      <c r="D92" s="418" t="s">
        <v>2602</v>
      </c>
      <c r="E92" s="419"/>
      <c r="F92" s="421"/>
      <c r="G92" s="420">
        <f>SUM(G93:G101)</f>
        <v>122938.17200000001</v>
      </c>
    </row>
    <row r="93" spans="1:7" ht="13.8">
      <c r="A93" s="388"/>
      <c r="B93" s="409" t="s">
        <v>2603</v>
      </c>
      <c r="C93" s="294" t="s">
        <v>9</v>
      </c>
      <c r="D93" s="397" t="s">
        <v>2604</v>
      </c>
      <c r="E93" s="294">
        <v>2</v>
      </c>
      <c r="F93" s="294">
        <v>35329</v>
      </c>
      <c r="G93" s="385">
        <f t="shared" ref="G93:G101" si="4">E93*F93</f>
        <v>70658</v>
      </c>
    </row>
    <row r="94" spans="1:7" ht="13.8">
      <c r="A94" s="388"/>
      <c r="B94" s="410" t="s">
        <v>2605</v>
      </c>
      <c r="C94" s="295" t="s">
        <v>9</v>
      </c>
      <c r="D94" s="401" t="s">
        <v>2606</v>
      </c>
      <c r="E94" s="295">
        <v>2</v>
      </c>
      <c r="F94" s="295">
        <v>6722.7809999999999</v>
      </c>
      <c r="G94" s="386">
        <f t="shared" si="4"/>
        <v>13445.562</v>
      </c>
    </row>
    <row r="95" spans="1:7" ht="13.8">
      <c r="A95" s="388"/>
      <c r="B95" s="410" t="s">
        <v>2607</v>
      </c>
      <c r="C95" s="295" t="s">
        <v>9</v>
      </c>
      <c r="D95" s="401" t="s">
        <v>2608</v>
      </c>
      <c r="E95" s="295">
        <v>2</v>
      </c>
      <c r="F95" s="295">
        <v>1690</v>
      </c>
      <c r="G95" s="386">
        <f t="shared" si="4"/>
        <v>3380</v>
      </c>
    </row>
    <row r="96" spans="1:7" ht="13.8">
      <c r="A96" s="388"/>
      <c r="B96" s="410" t="s">
        <v>2609</v>
      </c>
      <c r="C96" s="295" t="s">
        <v>2710</v>
      </c>
      <c r="D96" s="401" t="s">
        <v>2610</v>
      </c>
      <c r="E96" s="295">
        <f>250*4</f>
        <v>1000</v>
      </c>
      <c r="F96" s="295">
        <v>18.43</v>
      </c>
      <c r="G96" s="386">
        <f t="shared" si="4"/>
        <v>18430</v>
      </c>
    </row>
    <row r="97" spans="1:7" ht="13.8">
      <c r="A97" s="388"/>
      <c r="B97" s="410" t="s">
        <v>2611</v>
      </c>
      <c r="C97" s="295" t="s">
        <v>2710</v>
      </c>
      <c r="D97" s="401" t="s">
        <v>2612</v>
      </c>
      <c r="E97" s="295">
        <v>250</v>
      </c>
      <c r="F97" s="295">
        <v>3.33</v>
      </c>
      <c r="G97" s="386">
        <f t="shared" si="4"/>
        <v>832.5</v>
      </c>
    </row>
    <row r="98" spans="1:7" ht="13.8">
      <c r="A98" s="388"/>
      <c r="B98" s="410" t="s">
        <v>2613</v>
      </c>
      <c r="C98" s="295" t="s">
        <v>9</v>
      </c>
      <c r="D98" s="401" t="s">
        <v>2614</v>
      </c>
      <c r="E98" s="295">
        <v>2</v>
      </c>
      <c r="F98" s="295">
        <v>600</v>
      </c>
      <c r="G98" s="386">
        <f t="shared" si="4"/>
        <v>1200</v>
      </c>
    </row>
    <row r="99" spans="1:7" ht="13.8">
      <c r="A99" s="388"/>
      <c r="B99" s="410" t="s">
        <v>2615</v>
      </c>
      <c r="C99" s="295" t="s">
        <v>9</v>
      </c>
      <c r="D99" s="401" t="s">
        <v>2616</v>
      </c>
      <c r="E99" s="295">
        <v>2</v>
      </c>
      <c r="F99" s="295">
        <v>3000</v>
      </c>
      <c r="G99" s="386">
        <f t="shared" si="4"/>
        <v>6000</v>
      </c>
    </row>
    <row r="100" spans="1:7" ht="13.8">
      <c r="A100" s="388"/>
      <c r="B100" s="410" t="s">
        <v>2617</v>
      </c>
      <c r="C100" s="295" t="s">
        <v>9</v>
      </c>
      <c r="D100" s="401" t="s">
        <v>2540</v>
      </c>
      <c r="E100" s="295">
        <v>6</v>
      </c>
      <c r="F100" s="295">
        <v>498.68500000000006</v>
      </c>
      <c r="G100" s="386">
        <f t="shared" si="4"/>
        <v>2992.1100000000006</v>
      </c>
    </row>
    <row r="101" spans="1:7" thickBot="1">
      <c r="A101" s="388"/>
      <c r="B101" s="411" t="s">
        <v>2618</v>
      </c>
      <c r="C101" s="296" t="s">
        <v>9</v>
      </c>
      <c r="D101" s="402" t="s">
        <v>2619</v>
      </c>
      <c r="E101" s="296">
        <v>2</v>
      </c>
      <c r="F101" s="296">
        <v>3000</v>
      </c>
      <c r="G101" s="387">
        <f t="shared" si="4"/>
        <v>6000</v>
      </c>
    </row>
    <row r="102" spans="1:7" ht="10.8" thickBot="1">
      <c r="A102" s="416" t="s">
        <v>1814</v>
      </c>
      <c r="B102" s="416" t="s">
        <v>2620</v>
      </c>
      <c r="C102" s="419"/>
      <c r="D102" s="418" t="s">
        <v>2621</v>
      </c>
      <c r="E102" s="419"/>
      <c r="F102" s="421"/>
      <c r="G102" s="420">
        <f>SUM(G103:G104)</f>
        <v>58305</v>
      </c>
    </row>
    <row r="103" spans="1:7" ht="30.6">
      <c r="A103" s="388"/>
      <c r="B103" s="409" t="s">
        <v>2622</v>
      </c>
      <c r="C103" s="294" t="s">
        <v>9</v>
      </c>
      <c r="D103" s="397" t="s">
        <v>2623</v>
      </c>
      <c r="E103" s="294">
        <v>2</v>
      </c>
      <c r="F103" s="294">
        <v>26370.5</v>
      </c>
      <c r="G103" s="385">
        <f>E103*F103</f>
        <v>52741</v>
      </c>
    </row>
    <row r="104" spans="1:7" thickBot="1">
      <c r="A104" s="388"/>
      <c r="B104" s="411" t="s">
        <v>2624</v>
      </c>
      <c r="C104" s="296" t="s">
        <v>9</v>
      </c>
      <c r="D104" s="402" t="s">
        <v>2625</v>
      </c>
      <c r="E104" s="296">
        <v>2</v>
      </c>
      <c r="F104" s="296">
        <v>2782</v>
      </c>
      <c r="G104" s="387">
        <f>E104*F104</f>
        <v>5564</v>
      </c>
    </row>
    <row r="105" spans="1:7" ht="10.8" thickBot="1">
      <c r="A105" s="416" t="s">
        <v>1814</v>
      </c>
      <c r="B105" s="416" t="s">
        <v>2626</v>
      </c>
      <c r="C105" s="419"/>
      <c r="D105" s="418" t="s">
        <v>2627</v>
      </c>
      <c r="E105" s="419"/>
      <c r="F105" s="421"/>
      <c r="G105" s="420">
        <f>SUM(G106:G117)</f>
        <v>91975.309624999994</v>
      </c>
    </row>
    <row r="106" spans="1:7" ht="20.399999999999999">
      <c r="A106" s="388"/>
      <c r="B106" s="409" t="s">
        <v>2628</v>
      </c>
      <c r="C106" s="294" t="s">
        <v>9</v>
      </c>
      <c r="D106" s="397" t="s">
        <v>2629</v>
      </c>
      <c r="E106" s="294">
        <v>2</v>
      </c>
      <c r="F106" s="294">
        <v>14711.9375</v>
      </c>
      <c r="G106" s="385">
        <f t="shared" ref="G106:G117" si="5">E106*F106</f>
        <v>29423.875</v>
      </c>
    </row>
    <row r="107" spans="1:7" ht="13.8">
      <c r="A107" s="388"/>
      <c r="B107" s="410" t="s">
        <v>2630</v>
      </c>
      <c r="C107" s="295" t="s">
        <v>9</v>
      </c>
      <c r="D107" s="401" t="s">
        <v>2631</v>
      </c>
      <c r="E107" s="295">
        <v>2</v>
      </c>
      <c r="F107" s="295">
        <v>5443.4168749999999</v>
      </c>
      <c r="G107" s="386">
        <f t="shared" si="5"/>
        <v>10886.83375</v>
      </c>
    </row>
    <row r="108" spans="1:7" ht="20.399999999999999">
      <c r="A108" s="388"/>
      <c r="B108" s="410" t="s">
        <v>2632</v>
      </c>
      <c r="C108" s="295" t="s">
        <v>9</v>
      </c>
      <c r="D108" s="401" t="s">
        <v>2633</v>
      </c>
      <c r="E108" s="295">
        <v>3</v>
      </c>
      <c r="F108" s="295">
        <v>5751.6375000000007</v>
      </c>
      <c r="G108" s="386">
        <f t="shared" si="5"/>
        <v>17254.912500000002</v>
      </c>
    </row>
    <row r="109" spans="1:7" ht="13.8">
      <c r="A109" s="388"/>
      <c r="B109" s="410" t="s">
        <v>2634</v>
      </c>
      <c r="C109" s="295" t="s">
        <v>9</v>
      </c>
      <c r="D109" s="401" t="s">
        <v>2635</v>
      </c>
      <c r="E109" s="295">
        <v>3</v>
      </c>
      <c r="F109" s="295">
        <v>2128.1058750000002</v>
      </c>
      <c r="G109" s="386">
        <f t="shared" si="5"/>
        <v>6384.3176250000006</v>
      </c>
    </row>
    <row r="110" spans="1:7" ht="20.399999999999999">
      <c r="A110" s="388"/>
      <c r="B110" s="410" t="s">
        <v>2636</v>
      </c>
      <c r="C110" s="295" t="s">
        <v>9</v>
      </c>
      <c r="D110" s="401" t="s">
        <v>2637</v>
      </c>
      <c r="E110" s="295">
        <v>1</v>
      </c>
      <c r="F110" s="295">
        <v>5252.05</v>
      </c>
      <c r="G110" s="386">
        <f t="shared" si="5"/>
        <v>5252.05</v>
      </c>
    </row>
    <row r="111" spans="1:7" ht="13.8">
      <c r="A111" s="388"/>
      <c r="B111" s="410" t="s">
        <v>2638</v>
      </c>
      <c r="C111" s="295" t="s">
        <v>9</v>
      </c>
      <c r="D111" s="401" t="s">
        <v>2635</v>
      </c>
      <c r="E111" s="295">
        <v>1</v>
      </c>
      <c r="F111" s="295">
        <v>1943.2585000000001</v>
      </c>
      <c r="G111" s="386">
        <f t="shared" si="5"/>
        <v>1943.2585000000001</v>
      </c>
    </row>
    <row r="112" spans="1:7" ht="20.399999999999999">
      <c r="A112" s="388"/>
      <c r="B112" s="410" t="s">
        <v>2639</v>
      </c>
      <c r="C112" s="295" t="s">
        <v>9</v>
      </c>
      <c r="D112" s="401" t="s">
        <v>2640</v>
      </c>
      <c r="E112" s="295">
        <v>1</v>
      </c>
      <c r="F112" s="295">
        <v>5598.5625</v>
      </c>
      <c r="G112" s="386">
        <f t="shared" si="5"/>
        <v>5598.5625</v>
      </c>
    </row>
    <row r="113" spans="1:7" ht="13.8">
      <c r="A113" s="388"/>
      <c r="B113" s="410" t="s">
        <v>2641</v>
      </c>
      <c r="C113" s="295" t="s">
        <v>9</v>
      </c>
      <c r="D113" s="401" t="s">
        <v>2642</v>
      </c>
      <c r="E113" s="295">
        <v>1</v>
      </c>
      <c r="F113" s="295">
        <v>2071.4681249999999</v>
      </c>
      <c r="G113" s="386">
        <f t="shared" si="5"/>
        <v>2071.4681249999999</v>
      </c>
    </row>
    <row r="114" spans="1:7" ht="20.399999999999999">
      <c r="A114" s="388"/>
      <c r="B114" s="410" t="s">
        <v>2643</v>
      </c>
      <c r="C114" s="295" t="s">
        <v>9</v>
      </c>
      <c r="D114" s="401" t="s">
        <v>2644</v>
      </c>
      <c r="E114" s="295">
        <v>1</v>
      </c>
      <c r="F114" s="295">
        <v>4705.25</v>
      </c>
      <c r="G114" s="386">
        <f t="shared" si="5"/>
        <v>4705.25</v>
      </c>
    </row>
    <row r="115" spans="1:7" ht="13.8">
      <c r="A115" s="388"/>
      <c r="B115" s="410" t="s">
        <v>2645</v>
      </c>
      <c r="C115" s="295" t="s">
        <v>9</v>
      </c>
      <c r="D115" s="401" t="s">
        <v>2646</v>
      </c>
      <c r="E115" s="295">
        <v>1</v>
      </c>
      <c r="F115" s="295">
        <v>1740.9424999999999</v>
      </c>
      <c r="G115" s="386">
        <f t="shared" si="5"/>
        <v>1740.9424999999999</v>
      </c>
    </row>
    <row r="116" spans="1:7" ht="20.399999999999999">
      <c r="A116" s="388"/>
      <c r="B116" s="410" t="s">
        <v>2647</v>
      </c>
      <c r="C116" s="295" t="s">
        <v>9</v>
      </c>
      <c r="D116" s="401" t="s">
        <v>2648</v>
      </c>
      <c r="E116" s="295">
        <v>1</v>
      </c>
      <c r="F116" s="295">
        <v>4900.6124999999993</v>
      </c>
      <c r="G116" s="386">
        <f t="shared" si="5"/>
        <v>4900.6124999999993</v>
      </c>
    </row>
    <row r="117" spans="1:7" thickBot="1">
      <c r="A117" s="388"/>
      <c r="B117" s="411" t="s">
        <v>2649</v>
      </c>
      <c r="C117" s="296" t="s">
        <v>9</v>
      </c>
      <c r="D117" s="402" t="s">
        <v>2646</v>
      </c>
      <c r="E117" s="296">
        <v>1</v>
      </c>
      <c r="F117" s="296">
        <v>1813.2266249999998</v>
      </c>
      <c r="G117" s="387">
        <f t="shared" si="5"/>
        <v>1813.2266249999998</v>
      </c>
    </row>
    <row r="118" spans="1:7" ht="10.8" thickBot="1">
      <c r="A118" s="416" t="s">
        <v>1814</v>
      </c>
      <c r="B118" s="416" t="s">
        <v>2650</v>
      </c>
      <c r="C118" s="419"/>
      <c r="D118" s="418" t="s">
        <v>2651</v>
      </c>
      <c r="E118" s="419"/>
      <c r="F118" s="421"/>
      <c r="G118" s="420">
        <f>SUM(G119:G125)</f>
        <v>19577.59375</v>
      </c>
    </row>
    <row r="119" spans="1:7" ht="20.399999999999999">
      <c r="A119" s="388"/>
      <c r="B119" s="409" t="s">
        <v>2652</v>
      </c>
      <c r="C119" s="294" t="s">
        <v>1811</v>
      </c>
      <c r="D119" s="397" t="s">
        <v>2653</v>
      </c>
      <c r="E119" s="294">
        <v>12.45</v>
      </c>
      <c r="F119" s="294">
        <v>284.76500000000004</v>
      </c>
      <c r="G119" s="385">
        <f t="shared" ref="G119:G125" si="6">E119*F119</f>
        <v>3545.3242500000001</v>
      </c>
    </row>
    <row r="120" spans="1:7" ht="20.399999999999999">
      <c r="A120" s="388"/>
      <c r="B120" s="410" t="s">
        <v>2654</v>
      </c>
      <c r="C120" s="295" t="s">
        <v>1811</v>
      </c>
      <c r="D120" s="401" t="s">
        <v>2655</v>
      </c>
      <c r="E120" s="295">
        <v>12.45</v>
      </c>
      <c r="F120" s="295">
        <v>284.76500000000004</v>
      </c>
      <c r="G120" s="386">
        <f t="shared" si="6"/>
        <v>3545.3242500000001</v>
      </c>
    </row>
    <row r="121" spans="1:7" ht="13.8">
      <c r="A121" s="388"/>
      <c r="B121" s="410" t="s">
        <v>2656</v>
      </c>
      <c r="C121" s="295" t="s">
        <v>1811</v>
      </c>
      <c r="D121" s="401" t="s">
        <v>2657</v>
      </c>
      <c r="E121" s="295">
        <v>6.2</v>
      </c>
      <c r="F121" s="295">
        <v>284.76500000000004</v>
      </c>
      <c r="G121" s="386">
        <f t="shared" si="6"/>
        <v>1765.5430000000003</v>
      </c>
    </row>
    <row r="122" spans="1:7" ht="13.8">
      <c r="A122" s="388"/>
      <c r="B122" s="410" t="s">
        <v>2658</v>
      </c>
      <c r="C122" s="295" t="s">
        <v>1811</v>
      </c>
      <c r="D122" s="401" t="s">
        <v>2659</v>
      </c>
      <c r="E122" s="295">
        <v>5.65</v>
      </c>
      <c r="F122" s="295">
        <v>284.76500000000004</v>
      </c>
      <c r="G122" s="386">
        <f t="shared" si="6"/>
        <v>1608.9222500000003</v>
      </c>
    </row>
    <row r="123" spans="1:7" ht="13.8">
      <c r="A123" s="388"/>
      <c r="B123" s="410" t="s">
        <v>2660</v>
      </c>
      <c r="C123" s="295" t="s">
        <v>1811</v>
      </c>
      <c r="D123" s="401" t="s">
        <v>2661</v>
      </c>
      <c r="E123" s="295">
        <v>1.45</v>
      </c>
      <c r="F123" s="295">
        <v>284.76500000000004</v>
      </c>
      <c r="G123" s="386">
        <f t="shared" si="6"/>
        <v>412.90925000000004</v>
      </c>
    </row>
    <row r="124" spans="1:7" ht="20.399999999999999">
      <c r="A124" s="388"/>
      <c r="B124" s="410" t="s">
        <v>2662</v>
      </c>
      <c r="C124" s="295" t="s">
        <v>1811</v>
      </c>
      <c r="D124" s="401" t="s">
        <v>2663</v>
      </c>
      <c r="E124" s="295">
        <v>15.55</v>
      </c>
      <c r="F124" s="295">
        <v>284.76500000000004</v>
      </c>
      <c r="G124" s="386">
        <f t="shared" si="6"/>
        <v>4428.0957500000013</v>
      </c>
    </row>
    <row r="125" spans="1:7" thickBot="1">
      <c r="A125" s="388"/>
      <c r="B125" s="411" t="s">
        <v>2664</v>
      </c>
      <c r="C125" s="296" t="s">
        <v>1811</v>
      </c>
      <c r="D125" s="402" t="s">
        <v>2665</v>
      </c>
      <c r="E125" s="296">
        <v>15</v>
      </c>
      <c r="F125" s="296">
        <v>284.76500000000004</v>
      </c>
      <c r="G125" s="387">
        <f t="shared" si="6"/>
        <v>4271.4750000000004</v>
      </c>
    </row>
    <row r="126" spans="1:7" ht="10.8" thickBot="1">
      <c r="A126" s="416" t="s">
        <v>1814</v>
      </c>
      <c r="B126" s="416" t="s">
        <v>2666</v>
      </c>
      <c r="C126" s="419"/>
      <c r="D126" s="418" t="s">
        <v>2667</v>
      </c>
      <c r="E126" s="419"/>
      <c r="F126" s="421"/>
      <c r="G126" s="420">
        <f>SUM(G127)</f>
        <v>37346.076000000001</v>
      </c>
    </row>
    <row r="127" spans="1:7" ht="21" thickBot="1">
      <c r="A127" s="389"/>
      <c r="B127" s="412" t="s">
        <v>2668</v>
      </c>
      <c r="C127" s="297" t="s">
        <v>9</v>
      </c>
      <c r="D127" s="403" t="s">
        <v>2669</v>
      </c>
      <c r="E127" s="297">
        <v>3</v>
      </c>
      <c r="F127" s="297">
        <v>12448.691999999999</v>
      </c>
      <c r="G127" s="390">
        <f>E127*F127</f>
        <v>37346.076000000001</v>
      </c>
    </row>
    <row r="128" spans="1:7" ht="21" thickBot="1">
      <c r="A128" s="416" t="s">
        <v>1814</v>
      </c>
      <c r="B128" s="416" t="s">
        <v>2670</v>
      </c>
      <c r="C128" s="419"/>
      <c r="D128" s="418" t="s">
        <v>2671</v>
      </c>
      <c r="E128" s="419"/>
      <c r="F128" s="421"/>
      <c r="G128" s="420">
        <f>SUM(G129:G132)</f>
        <v>47207.12</v>
      </c>
    </row>
    <row r="129" spans="1:7" ht="13.8">
      <c r="A129" s="388"/>
      <c r="B129" s="409" t="s">
        <v>2672</v>
      </c>
      <c r="C129" s="294" t="s">
        <v>9</v>
      </c>
      <c r="D129" s="397" t="s">
        <v>2673</v>
      </c>
      <c r="E129" s="294">
        <v>16</v>
      </c>
      <c r="F129" s="294">
        <v>1360.26</v>
      </c>
      <c r="G129" s="385">
        <f>E129*F129</f>
        <v>21764.16</v>
      </c>
    </row>
    <row r="130" spans="1:7" ht="13.8">
      <c r="A130" s="388"/>
      <c r="B130" s="409" t="s">
        <v>2674</v>
      </c>
      <c r="C130" s="295" t="s">
        <v>9</v>
      </c>
      <c r="D130" s="401" t="s">
        <v>2675</v>
      </c>
      <c r="E130" s="295">
        <v>4</v>
      </c>
      <c r="F130" s="295">
        <v>927.23400000000015</v>
      </c>
      <c r="G130" s="386">
        <f>E130*F130</f>
        <v>3708.9360000000006</v>
      </c>
    </row>
    <row r="131" spans="1:7" ht="13.8">
      <c r="A131" s="388"/>
      <c r="B131" s="409" t="s">
        <v>2676</v>
      </c>
      <c r="C131" s="295" t="s">
        <v>9</v>
      </c>
      <c r="D131" s="401" t="s">
        <v>2677</v>
      </c>
      <c r="E131" s="295">
        <v>4</v>
      </c>
      <c r="F131" s="295">
        <v>4296.0060000000003</v>
      </c>
      <c r="G131" s="386">
        <f>E131*F131</f>
        <v>17184.024000000001</v>
      </c>
    </row>
    <row r="132" spans="1:7" thickBot="1">
      <c r="A132" s="388"/>
      <c r="B132" s="409" t="s">
        <v>2678</v>
      </c>
      <c r="C132" s="296" t="s">
        <v>9</v>
      </c>
      <c r="D132" s="402" t="s">
        <v>2679</v>
      </c>
      <c r="E132" s="296">
        <v>7</v>
      </c>
      <c r="F132" s="296">
        <v>650</v>
      </c>
      <c r="G132" s="387">
        <f>E132*F132</f>
        <v>4550</v>
      </c>
    </row>
    <row r="133" spans="1:7" ht="10.8" thickBot="1">
      <c r="A133" s="416" t="s">
        <v>1814</v>
      </c>
      <c r="B133" s="416" t="s">
        <v>2680</v>
      </c>
      <c r="C133" s="419"/>
      <c r="D133" s="418" t="s">
        <v>2681</v>
      </c>
      <c r="E133" s="419"/>
      <c r="F133" s="421"/>
      <c r="G133" s="420">
        <f>SUM(G134:G148)</f>
        <v>670014.56199999992</v>
      </c>
    </row>
    <row r="134" spans="1:7" ht="13.8">
      <c r="A134" s="388"/>
      <c r="B134" s="409" t="s">
        <v>2682</v>
      </c>
      <c r="C134" s="294" t="s">
        <v>9</v>
      </c>
      <c r="D134" s="397" t="s">
        <v>2683</v>
      </c>
      <c r="E134" s="294">
        <v>0</v>
      </c>
      <c r="F134" s="294">
        <v>10000</v>
      </c>
      <c r="G134" s="385">
        <f t="shared" ref="G134:G148" si="7">E134*F134</f>
        <v>0</v>
      </c>
    </row>
    <row r="135" spans="1:7" ht="13.8">
      <c r="A135" s="388"/>
      <c r="B135" s="410" t="s">
        <v>2684</v>
      </c>
      <c r="C135" s="295" t="s">
        <v>9</v>
      </c>
      <c r="D135" s="401" t="s">
        <v>2685</v>
      </c>
      <c r="E135" s="295">
        <v>2</v>
      </c>
      <c r="F135" s="295">
        <v>6000</v>
      </c>
      <c r="G135" s="386">
        <f t="shared" si="7"/>
        <v>12000</v>
      </c>
    </row>
    <row r="136" spans="1:7" ht="20.399999999999999">
      <c r="A136" s="388"/>
      <c r="B136" s="410" t="s">
        <v>2686</v>
      </c>
      <c r="C136" s="295" t="s">
        <v>9</v>
      </c>
      <c r="D136" s="401" t="s">
        <v>2687</v>
      </c>
      <c r="E136" s="295">
        <v>2</v>
      </c>
      <c r="F136" s="295">
        <v>164850</v>
      </c>
      <c r="G136" s="386">
        <f t="shared" si="7"/>
        <v>329700</v>
      </c>
    </row>
    <row r="137" spans="1:7" ht="13.8">
      <c r="A137" s="388"/>
      <c r="B137" s="410" t="s">
        <v>2688</v>
      </c>
      <c r="C137" s="295" t="s">
        <v>9</v>
      </c>
      <c r="D137" s="401" t="s">
        <v>2689</v>
      </c>
      <c r="E137" s="295">
        <v>2</v>
      </c>
      <c r="F137" s="295">
        <v>600</v>
      </c>
      <c r="G137" s="386">
        <f t="shared" si="7"/>
        <v>1200</v>
      </c>
    </row>
    <row r="138" spans="1:7" ht="13.8">
      <c r="A138" s="388"/>
      <c r="B138" s="410" t="s">
        <v>2690</v>
      </c>
      <c r="C138" s="295" t="s">
        <v>9</v>
      </c>
      <c r="D138" s="401" t="s">
        <v>2606</v>
      </c>
      <c r="E138" s="295">
        <v>2</v>
      </c>
      <c r="F138" s="295">
        <v>6722.7809999999999</v>
      </c>
      <c r="G138" s="386">
        <f t="shared" si="7"/>
        <v>13445.562</v>
      </c>
    </row>
    <row r="139" spans="1:7" ht="13.8">
      <c r="A139" s="388"/>
      <c r="B139" s="410" t="s">
        <v>2691</v>
      </c>
      <c r="C139" s="295" t="s">
        <v>9</v>
      </c>
      <c r="D139" s="401" t="s">
        <v>2692</v>
      </c>
      <c r="E139" s="295">
        <v>2</v>
      </c>
      <c r="F139" s="295">
        <v>3500</v>
      </c>
      <c r="G139" s="386">
        <f t="shared" si="7"/>
        <v>7000</v>
      </c>
    </row>
    <row r="140" spans="1:7" ht="20.399999999999999">
      <c r="A140" s="388"/>
      <c r="B140" s="410" t="s">
        <v>2693</v>
      </c>
      <c r="C140" s="295" t="s">
        <v>9</v>
      </c>
      <c r="D140" s="401" t="s">
        <v>2694</v>
      </c>
      <c r="E140" s="295">
        <v>2</v>
      </c>
      <c r="F140" s="295">
        <v>138600</v>
      </c>
      <c r="G140" s="386">
        <f t="shared" si="7"/>
        <v>277200</v>
      </c>
    </row>
    <row r="141" spans="1:7" ht="13.8">
      <c r="A141" s="388"/>
      <c r="B141" s="410" t="s">
        <v>2695</v>
      </c>
      <c r="C141" s="295" t="s">
        <v>9</v>
      </c>
      <c r="D141" s="401" t="s">
        <v>2696</v>
      </c>
      <c r="E141" s="295">
        <v>2</v>
      </c>
      <c r="F141" s="295">
        <v>1500</v>
      </c>
      <c r="G141" s="386">
        <f t="shared" si="7"/>
        <v>3000</v>
      </c>
    </row>
    <row r="142" spans="1:7" ht="13.8">
      <c r="A142" s="388"/>
      <c r="B142" s="410" t="s">
        <v>2697</v>
      </c>
      <c r="C142" s="295" t="s">
        <v>9</v>
      </c>
      <c r="D142" s="401" t="s">
        <v>2698</v>
      </c>
      <c r="E142" s="295">
        <v>2</v>
      </c>
      <c r="F142" s="295">
        <v>1500</v>
      </c>
      <c r="G142" s="386">
        <f t="shared" si="7"/>
        <v>3000</v>
      </c>
    </row>
    <row r="143" spans="1:7" ht="13.8">
      <c r="A143" s="388"/>
      <c r="B143" s="410" t="s">
        <v>2699</v>
      </c>
      <c r="C143" s="295" t="s">
        <v>9</v>
      </c>
      <c r="D143" s="401" t="s">
        <v>2700</v>
      </c>
      <c r="E143" s="295">
        <v>2</v>
      </c>
      <c r="F143" s="295">
        <v>3230</v>
      </c>
      <c r="G143" s="386">
        <f t="shared" si="7"/>
        <v>6460</v>
      </c>
    </row>
    <row r="144" spans="1:7" ht="13.8">
      <c r="A144" s="388"/>
      <c r="B144" s="410" t="s">
        <v>2701</v>
      </c>
      <c r="C144" s="295" t="s">
        <v>9</v>
      </c>
      <c r="D144" s="401" t="s">
        <v>2702</v>
      </c>
      <c r="E144" s="295">
        <v>2</v>
      </c>
      <c r="F144" s="295">
        <v>1960</v>
      </c>
      <c r="G144" s="386">
        <f t="shared" si="7"/>
        <v>3920</v>
      </c>
    </row>
    <row r="145" spans="1:7" ht="13.8">
      <c r="A145" s="388"/>
      <c r="B145" s="410" t="s">
        <v>2703</v>
      </c>
      <c r="C145" s="295" t="s">
        <v>9</v>
      </c>
      <c r="D145" s="401" t="s">
        <v>2711</v>
      </c>
      <c r="E145" s="295">
        <v>2</v>
      </c>
      <c r="F145" s="295">
        <v>1644.5</v>
      </c>
      <c r="G145" s="386">
        <f t="shared" si="7"/>
        <v>3289</v>
      </c>
    </row>
    <row r="146" spans="1:7" ht="13.8">
      <c r="A146" s="388"/>
      <c r="B146" s="410" t="s">
        <v>2704</v>
      </c>
      <c r="C146" s="295" t="s">
        <v>9</v>
      </c>
      <c r="D146" s="401" t="s">
        <v>2705</v>
      </c>
      <c r="E146" s="295">
        <v>2</v>
      </c>
      <c r="F146" s="295">
        <v>1500</v>
      </c>
      <c r="G146" s="386">
        <f t="shared" si="7"/>
        <v>3000</v>
      </c>
    </row>
    <row r="147" spans="1:7" ht="20.399999999999999">
      <c r="A147" s="388"/>
      <c r="B147" s="410" t="s">
        <v>2706</v>
      </c>
      <c r="C147" s="295" t="s">
        <v>9</v>
      </c>
      <c r="D147" s="401" t="s">
        <v>2707</v>
      </c>
      <c r="E147" s="295">
        <v>4</v>
      </c>
      <c r="F147" s="295">
        <v>1250</v>
      </c>
      <c r="G147" s="386">
        <f t="shared" si="7"/>
        <v>5000</v>
      </c>
    </row>
    <row r="148" spans="1:7" thickBot="1">
      <c r="A148" s="391"/>
      <c r="B148" s="413" t="s">
        <v>2708</v>
      </c>
      <c r="C148" s="392" t="s">
        <v>9</v>
      </c>
      <c r="D148" s="404" t="s">
        <v>2709</v>
      </c>
      <c r="E148" s="392">
        <v>6</v>
      </c>
      <c r="F148" s="392">
        <v>300</v>
      </c>
      <c r="G148" s="393">
        <f t="shared" si="7"/>
        <v>1800</v>
      </c>
    </row>
    <row r="149" spans="1:7" ht="15.75" customHeight="1" thickBot="1">
      <c r="A149" s="422"/>
      <c r="B149" s="423"/>
      <c r="C149" s="423"/>
      <c r="D149" s="424" t="s">
        <v>2714</v>
      </c>
      <c r="E149" s="425"/>
      <c r="F149" s="425"/>
      <c r="G149" s="426">
        <f>+G4+G8+G13+G23+G29+G32+G40+G52+G58+G63+G66+G70+G75+G83+G89+G92+G102+G105+G118+G126+G128+G133</f>
        <v>2052108.442175</v>
      </c>
    </row>
    <row r="150" spans="1:7" ht="10.8" thickBot="1">
      <c r="A150" s="416" t="s">
        <v>1815</v>
      </c>
      <c r="B150" s="416" t="s">
        <v>2715</v>
      </c>
      <c r="C150" s="419"/>
      <c r="D150" s="418" t="s">
        <v>3517</v>
      </c>
      <c r="E150" s="419"/>
      <c r="F150" s="421"/>
      <c r="G150" s="420">
        <f>SUM(G151:G155)</f>
        <v>22020</v>
      </c>
    </row>
    <row r="151" spans="1:7" ht="20.399999999999999">
      <c r="A151" s="395"/>
      <c r="B151" s="414" t="s">
        <v>2716</v>
      </c>
      <c r="C151" s="295" t="s">
        <v>9</v>
      </c>
      <c r="D151" s="405" t="s">
        <v>3518</v>
      </c>
      <c r="E151" s="295">
        <v>1</v>
      </c>
      <c r="F151" s="396">
        <v>8460</v>
      </c>
      <c r="G151" s="386">
        <f>E151*F151</f>
        <v>8460</v>
      </c>
    </row>
    <row r="152" spans="1:7" ht="13.8">
      <c r="A152" s="384"/>
      <c r="B152" s="410" t="s">
        <v>2717</v>
      </c>
      <c r="C152" s="295" t="s">
        <v>9</v>
      </c>
      <c r="D152" s="401" t="s">
        <v>3519</v>
      </c>
      <c r="E152" s="295">
        <v>1</v>
      </c>
      <c r="F152" s="295">
        <v>700</v>
      </c>
      <c r="G152" s="386">
        <f>E152*F152</f>
        <v>700</v>
      </c>
    </row>
    <row r="153" spans="1:7" ht="13.8">
      <c r="A153" s="384"/>
      <c r="B153" s="410" t="s">
        <v>2718</v>
      </c>
      <c r="C153" s="295" t="s">
        <v>9</v>
      </c>
      <c r="D153" s="401" t="s">
        <v>3520</v>
      </c>
      <c r="E153" s="295">
        <v>1</v>
      </c>
      <c r="F153" s="295">
        <v>160</v>
      </c>
      <c r="G153" s="386">
        <f>E153*F153</f>
        <v>160</v>
      </c>
    </row>
    <row r="154" spans="1:7" ht="13.8">
      <c r="A154" s="384"/>
      <c r="B154" s="410" t="s">
        <v>3515</v>
      </c>
      <c r="C154" s="295" t="s">
        <v>9</v>
      </c>
      <c r="D154" s="401" t="s">
        <v>3521</v>
      </c>
      <c r="E154" s="295">
        <v>1</v>
      </c>
      <c r="F154" s="295">
        <v>6300</v>
      </c>
      <c r="G154" s="386">
        <f>E154*F154</f>
        <v>6300</v>
      </c>
    </row>
    <row r="155" spans="1:7" thickBot="1">
      <c r="A155" s="384"/>
      <c r="B155" s="410" t="s">
        <v>3516</v>
      </c>
      <c r="C155" s="295" t="s">
        <v>9</v>
      </c>
      <c r="D155" s="401" t="s">
        <v>3522</v>
      </c>
      <c r="E155" s="295">
        <v>1</v>
      </c>
      <c r="F155" s="295">
        <v>6400</v>
      </c>
      <c r="G155" s="386">
        <f>E155*F155</f>
        <v>6400</v>
      </c>
    </row>
    <row r="156" spans="1:7" ht="10.8" thickBot="1">
      <c r="A156" s="416" t="s">
        <v>1815</v>
      </c>
      <c r="B156" s="416" t="s">
        <v>2719</v>
      </c>
      <c r="C156" s="419"/>
      <c r="D156" s="418" t="s">
        <v>3523</v>
      </c>
      <c r="E156" s="419"/>
      <c r="F156" s="421"/>
      <c r="G156" s="420">
        <f>SUM(G157:G164)</f>
        <v>11500</v>
      </c>
    </row>
    <row r="157" spans="1:7" ht="13.8">
      <c r="A157" s="384"/>
      <c r="B157" s="409" t="s">
        <v>2720</v>
      </c>
      <c r="C157" s="294" t="s">
        <v>9</v>
      </c>
      <c r="D157" s="397" t="s">
        <v>3524</v>
      </c>
      <c r="E157" s="294">
        <v>1</v>
      </c>
      <c r="F157" s="294">
        <v>2000</v>
      </c>
      <c r="G157" s="385">
        <f t="shared" ref="G157:G164" si="8">E157*F157</f>
        <v>2000</v>
      </c>
    </row>
    <row r="158" spans="1:7" ht="13.8">
      <c r="A158" s="384"/>
      <c r="B158" s="409" t="s">
        <v>2721</v>
      </c>
      <c r="C158" s="295" t="s">
        <v>9</v>
      </c>
      <c r="D158" s="401" t="s">
        <v>3525</v>
      </c>
      <c r="E158" s="295">
        <v>1</v>
      </c>
      <c r="F158" s="295">
        <v>1000</v>
      </c>
      <c r="G158" s="386">
        <f t="shared" si="8"/>
        <v>1000</v>
      </c>
    </row>
    <row r="159" spans="1:7" ht="13.8">
      <c r="A159" s="384"/>
      <c r="B159" s="409" t="s">
        <v>2722</v>
      </c>
      <c r="C159" s="295" t="s">
        <v>9</v>
      </c>
      <c r="D159" s="401" t="s">
        <v>3526</v>
      </c>
      <c r="E159" s="295">
        <v>10</v>
      </c>
      <c r="F159" s="295">
        <v>300</v>
      </c>
      <c r="G159" s="386">
        <f t="shared" si="8"/>
        <v>3000</v>
      </c>
    </row>
    <row r="160" spans="1:7" ht="13.8">
      <c r="A160" s="384"/>
      <c r="B160" s="409" t="s">
        <v>2723</v>
      </c>
      <c r="C160" s="295" t="s">
        <v>9</v>
      </c>
      <c r="D160" s="401" t="s">
        <v>3527</v>
      </c>
      <c r="E160" s="295">
        <v>5</v>
      </c>
      <c r="F160" s="295">
        <v>350</v>
      </c>
      <c r="G160" s="386">
        <f t="shared" si="8"/>
        <v>1750</v>
      </c>
    </row>
    <row r="161" spans="1:7" ht="13.8">
      <c r="A161" s="384"/>
      <c r="B161" s="409" t="s">
        <v>2724</v>
      </c>
      <c r="C161" s="295" t="s">
        <v>9</v>
      </c>
      <c r="D161" s="401" t="s">
        <v>3528</v>
      </c>
      <c r="E161" s="295">
        <v>1</v>
      </c>
      <c r="F161" s="295">
        <v>850</v>
      </c>
      <c r="G161" s="386">
        <f t="shared" si="8"/>
        <v>850</v>
      </c>
    </row>
    <row r="162" spans="1:7" ht="13.8">
      <c r="A162" s="384"/>
      <c r="B162" s="409" t="s">
        <v>2725</v>
      </c>
      <c r="C162" s="295" t="s">
        <v>9</v>
      </c>
      <c r="D162" s="401" t="s">
        <v>3529</v>
      </c>
      <c r="E162" s="295">
        <v>1</v>
      </c>
      <c r="F162" s="295">
        <v>600</v>
      </c>
      <c r="G162" s="386">
        <f t="shared" si="8"/>
        <v>600</v>
      </c>
    </row>
    <row r="163" spans="1:7" ht="13.8">
      <c r="A163" s="384"/>
      <c r="B163" s="409" t="s">
        <v>2726</v>
      </c>
      <c r="C163" s="295" t="s">
        <v>9</v>
      </c>
      <c r="D163" s="401" t="s">
        <v>3530</v>
      </c>
      <c r="E163" s="295">
        <v>10</v>
      </c>
      <c r="F163" s="295">
        <v>90</v>
      </c>
      <c r="G163" s="386">
        <f t="shared" si="8"/>
        <v>900</v>
      </c>
    </row>
    <row r="164" spans="1:7" thickBot="1">
      <c r="A164" s="384"/>
      <c r="B164" s="409" t="s">
        <v>2727</v>
      </c>
      <c r="C164" s="295" t="s">
        <v>3532</v>
      </c>
      <c r="D164" s="401" t="s">
        <v>3531</v>
      </c>
      <c r="E164" s="295">
        <v>40</v>
      </c>
      <c r="F164" s="295">
        <v>35</v>
      </c>
      <c r="G164" s="386">
        <f t="shared" si="8"/>
        <v>1400</v>
      </c>
    </row>
    <row r="165" spans="1:7" ht="10.8" thickBot="1">
      <c r="A165" s="416" t="s">
        <v>1815</v>
      </c>
      <c r="B165" s="416" t="s">
        <v>3534</v>
      </c>
      <c r="C165" s="419"/>
      <c r="D165" s="418" t="s">
        <v>3533</v>
      </c>
      <c r="E165" s="419"/>
      <c r="F165" s="421"/>
      <c r="G165" s="420">
        <f>SUM(G166:G166)</f>
        <v>19638.359</v>
      </c>
    </row>
    <row r="166" spans="1:7" ht="31.2" thickBot="1">
      <c r="A166" s="384"/>
      <c r="B166" s="409" t="s">
        <v>3535</v>
      </c>
      <c r="C166" s="294" t="s">
        <v>9</v>
      </c>
      <c r="D166" s="397" t="s">
        <v>3566</v>
      </c>
      <c r="E166" s="294">
        <v>1</v>
      </c>
      <c r="F166" s="294">
        <v>19638.359</v>
      </c>
      <c r="G166" s="385">
        <f>E166*F166</f>
        <v>19638.359</v>
      </c>
    </row>
    <row r="167" spans="1:7" ht="10.8" thickBot="1">
      <c r="A167" s="416" t="s">
        <v>1815</v>
      </c>
      <c r="B167" s="416" t="s">
        <v>3549</v>
      </c>
      <c r="C167" s="419"/>
      <c r="D167" s="418" t="s">
        <v>3536</v>
      </c>
      <c r="E167" s="419"/>
      <c r="F167" s="421"/>
      <c r="G167" s="420">
        <f>SUM(G168:G169)</f>
        <v>26197.86</v>
      </c>
    </row>
    <row r="168" spans="1:7" ht="30.6">
      <c r="A168" s="384"/>
      <c r="B168" s="409" t="s">
        <v>3550</v>
      </c>
      <c r="C168" s="294" t="s">
        <v>9</v>
      </c>
      <c r="D168" s="397" t="s">
        <v>3565</v>
      </c>
      <c r="E168" s="294">
        <v>4</v>
      </c>
      <c r="F168" s="294">
        <f>4583.05*1.3</f>
        <v>5957.9650000000001</v>
      </c>
      <c r="G168" s="385">
        <f>E168*F168</f>
        <v>23831.86</v>
      </c>
    </row>
    <row r="169" spans="1:7" ht="31.2" thickBot="1">
      <c r="A169" s="384"/>
      <c r="B169" s="409" t="s">
        <v>3551</v>
      </c>
      <c r="C169" s="295" t="s">
        <v>9</v>
      </c>
      <c r="D169" s="397" t="s">
        <v>3564</v>
      </c>
      <c r="E169" s="294">
        <v>2</v>
      </c>
      <c r="F169" s="294">
        <f>910*1.3</f>
        <v>1183</v>
      </c>
      <c r="G169" s="386">
        <f>E169*F169</f>
        <v>2366</v>
      </c>
    </row>
    <row r="170" spans="1:7" ht="10.8" thickBot="1">
      <c r="A170" s="416" t="s">
        <v>1815</v>
      </c>
      <c r="B170" s="416" t="s">
        <v>3552</v>
      </c>
      <c r="C170" s="419"/>
      <c r="D170" s="418" t="s">
        <v>3537</v>
      </c>
      <c r="E170" s="419"/>
      <c r="F170" s="421"/>
      <c r="G170" s="420">
        <f>SUM(G171:G173)</f>
        <v>92140.934999999998</v>
      </c>
    </row>
    <row r="171" spans="1:7" ht="13.8">
      <c r="A171" s="384"/>
      <c r="B171" s="409" t="s">
        <v>3553</v>
      </c>
      <c r="C171" s="294" t="s">
        <v>3542</v>
      </c>
      <c r="D171" s="397" t="s">
        <v>3538</v>
      </c>
      <c r="E171" s="294">
        <v>300</v>
      </c>
      <c r="F171" s="294">
        <v>24.648000000000003</v>
      </c>
      <c r="G171" s="385">
        <f>E171*F171</f>
        <v>7394.4000000000005</v>
      </c>
    </row>
    <row r="172" spans="1:7" ht="13.8">
      <c r="A172" s="384"/>
      <c r="B172" s="409" t="s">
        <v>3554</v>
      </c>
      <c r="C172" s="295" t="s">
        <v>3542</v>
      </c>
      <c r="D172" s="401" t="s">
        <v>3539</v>
      </c>
      <c r="E172" s="295">
        <v>300</v>
      </c>
      <c r="F172" s="295">
        <v>237.5</v>
      </c>
      <c r="G172" s="386">
        <f>E172*F172</f>
        <v>71250</v>
      </c>
    </row>
    <row r="173" spans="1:7" ht="31.2" thickBot="1">
      <c r="A173" s="384"/>
      <c r="B173" s="409" t="s">
        <v>3555</v>
      </c>
      <c r="C173" s="295" t="s">
        <v>9</v>
      </c>
      <c r="D173" s="401" t="s">
        <v>3563</v>
      </c>
      <c r="E173" s="295">
        <v>3</v>
      </c>
      <c r="F173" s="295">
        <v>4498.8450000000003</v>
      </c>
      <c r="G173" s="386">
        <f>E173*F173</f>
        <v>13496.535</v>
      </c>
    </row>
    <row r="174" spans="1:7" ht="10.8" thickBot="1">
      <c r="A174" s="416" t="s">
        <v>1815</v>
      </c>
      <c r="B174" s="416" t="s">
        <v>3556</v>
      </c>
      <c r="C174" s="419"/>
      <c r="D174" s="418" t="s">
        <v>3540</v>
      </c>
      <c r="E174" s="419"/>
      <c r="F174" s="421"/>
      <c r="G174" s="420">
        <f>SUM(G175:G175)</f>
        <v>7950</v>
      </c>
    </row>
    <row r="175" spans="1:7" thickBot="1">
      <c r="A175" s="384"/>
      <c r="B175" s="409" t="s">
        <v>3557</v>
      </c>
      <c r="C175" s="294" t="s">
        <v>9</v>
      </c>
      <c r="D175" s="397" t="s">
        <v>3541</v>
      </c>
      <c r="E175" s="294">
        <v>1</v>
      </c>
      <c r="F175" s="294">
        <v>7950</v>
      </c>
      <c r="G175" s="385">
        <f>E175*F175</f>
        <v>7950</v>
      </c>
    </row>
    <row r="176" spans="1:7" ht="30" customHeight="1" thickBot="1">
      <c r="A176" s="416" t="s">
        <v>1815</v>
      </c>
      <c r="B176" s="416" t="s">
        <v>3558</v>
      </c>
      <c r="C176" s="419"/>
      <c r="D176" s="418" t="s">
        <v>3543</v>
      </c>
      <c r="E176" s="419"/>
      <c r="F176" s="421"/>
      <c r="G176" s="420">
        <f>SUM(G177:G177)</f>
        <v>173240</v>
      </c>
    </row>
    <row r="177" spans="1:7" ht="21" thickBot="1">
      <c r="A177" s="384"/>
      <c r="B177" s="409" t="s">
        <v>3559</v>
      </c>
      <c r="C177" s="294" t="s">
        <v>9</v>
      </c>
      <c r="D177" s="397" t="s">
        <v>3544</v>
      </c>
      <c r="E177" s="294">
        <v>2</v>
      </c>
      <c r="F177" s="294">
        <v>86620</v>
      </c>
      <c r="G177" s="385">
        <f>E177*F177</f>
        <v>173240</v>
      </c>
    </row>
    <row r="178" spans="1:7" ht="10.8" thickBot="1">
      <c r="A178" s="416" t="s">
        <v>1815</v>
      </c>
      <c r="B178" s="416" t="s">
        <v>3560</v>
      </c>
      <c r="C178" s="419"/>
      <c r="D178" s="418" t="s">
        <v>3545</v>
      </c>
      <c r="E178" s="419"/>
      <c r="F178" s="421"/>
      <c r="G178" s="420">
        <f>SUM(G179:G182)</f>
        <v>9734.5951999999997</v>
      </c>
    </row>
    <row r="179" spans="1:7" ht="40.799999999999997">
      <c r="A179" s="384"/>
      <c r="B179" s="409" t="s">
        <v>3561</v>
      </c>
      <c r="C179" s="294" t="s">
        <v>9</v>
      </c>
      <c r="D179" s="397" t="s">
        <v>3562</v>
      </c>
      <c r="E179" s="294">
        <v>2</v>
      </c>
      <c r="F179" s="294">
        <v>3822.2976000000003</v>
      </c>
      <c r="G179" s="385">
        <f>E179*F179</f>
        <v>7644.5952000000007</v>
      </c>
    </row>
    <row r="180" spans="1:7" ht="13.8">
      <c r="A180" s="384"/>
      <c r="B180" s="409" t="s">
        <v>3792</v>
      </c>
      <c r="C180" s="295" t="s">
        <v>9</v>
      </c>
      <c r="D180" s="401" t="s">
        <v>3546</v>
      </c>
      <c r="E180" s="295">
        <v>2</v>
      </c>
      <c r="F180" s="295">
        <v>600</v>
      </c>
      <c r="G180" s="386">
        <f>E180*F180</f>
        <v>1200</v>
      </c>
    </row>
    <row r="181" spans="1:7" ht="13.8">
      <c r="A181" s="384"/>
      <c r="B181" s="409" t="s">
        <v>3793</v>
      </c>
      <c r="C181" s="295" t="s">
        <v>9</v>
      </c>
      <c r="D181" s="401" t="s">
        <v>3547</v>
      </c>
      <c r="E181" s="295">
        <v>1</v>
      </c>
      <c r="F181" s="295">
        <v>450</v>
      </c>
      <c r="G181" s="386">
        <f>E181*F181</f>
        <v>450</v>
      </c>
    </row>
    <row r="182" spans="1:7" thickBot="1">
      <c r="A182" s="384"/>
      <c r="B182" s="409" t="s">
        <v>3794</v>
      </c>
      <c r="C182" s="295" t="s">
        <v>9</v>
      </c>
      <c r="D182" s="401" t="s">
        <v>3548</v>
      </c>
      <c r="E182" s="295">
        <v>8</v>
      </c>
      <c r="F182" s="295">
        <v>55</v>
      </c>
      <c r="G182" s="386">
        <f>E182*F182</f>
        <v>440</v>
      </c>
    </row>
    <row r="183" spans="1:7" ht="10.8" thickBot="1">
      <c r="A183" s="416" t="s">
        <v>1815</v>
      </c>
      <c r="B183" s="416" t="s">
        <v>3567</v>
      </c>
      <c r="C183" s="419"/>
      <c r="D183" s="418" t="s">
        <v>3568</v>
      </c>
      <c r="E183" s="419"/>
      <c r="F183" s="421"/>
      <c r="G183" s="420">
        <f>SUM(G184:G184)</f>
        <v>3694.95</v>
      </c>
    </row>
    <row r="184" spans="1:7" ht="72" thickBot="1">
      <c r="A184" s="384"/>
      <c r="B184" s="409" t="s">
        <v>3791</v>
      </c>
      <c r="C184" s="294" t="s">
        <v>9</v>
      </c>
      <c r="D184" s="397" t="s">
        <v>3569</v>
      </c>
      <c r="E184" s="294">
        <v>1</v>
      </c>
      <c r="F184" s="294">
        <v>3694.95</v>
      </c>
      <c r="G184" s="385">
        <f>E184*F184</f>
        <v>3694.95</v>
      </c>
    </row>
    <row r="185" spans="1:7" ht="10.8" thickBot="1">
      <c r="A185" s="416" t="s">
        <v>1815</v>
      </c>
      <c r="B185" s="416" t="s">
        <v>3581</v>
      </c>
      <c r="C185" s="419"/>
      <c r="D185" s="418" t="s">
        <v>3570</v>
      </c>
      <c r="E185" s="419"/>
      <c r="F185" s="421"/>
      <c r="G185" s="420">
        <f>SUM(G186:G195)</f>
        <v>80576.657000000007</v>
      </c>
    </row>
    <row r="186" spans="1:7" ht="13.8">
      <c r="A186" s="384"/>
      <c r="B186" s="409" t="s">
        <v>3582</v>
      </c>
      <c r="C186" s="294" t="s">
        <v>9</v>
      </c>
      <c r="D186" s="397" t="s">
        <v>3571</v>
      </c>
      <c r="E186" s="294">
        <v>1</v>
      </c>
      <c r="F186" s="294">
        <v>4780.8</v>
      </c>
      <c r="G186" s="385">
        <f t="shared" ref="G186:G195" si="9">E186*F186</f>
        <v>4780.8</v>
      </c>
    </row>
    <row r="187" spans="1:7" ht="40.799999999999997">
      <c r="A187" s="384"/>
      <c r="B187" s="409" t="s">
        <v>3583</v>
      </c>
      <c r="C187" s="295" t="s">
        <v>9</v>
      </c>
      <c r="D187" s="401" t="s">
        <v>3572</v>
      </c>
      <c r="E187" s="295">
        <v>1</v>
      </c>
      <c r="F187" s="295">
        <v>7258.35</v>
      </c>
      <c r="G187" s="386">
        <f t="shared" si="9"/>
        <v>7258.35</v>
      </c>
    </row>
    <row r="188" spans="1:7" ht="30.6">
      <c r="A188" s="384"/>
      <c r="B188" s="409" t="s">
        <v>3584</v>
      </c>
      <c r="C188" s="295" t="s">
        <v>9</v>
      </c>
      <c r="D188" s="401" t="s">
        <v>3573</v>
      </c>
      <c r="E188" s="295">
        <v>1</v>
      </c>
      <c r="F188" s="295">
        <v>1276.125</v>
      </c>
      <c r="G188" s="386">
        <f t="shared" si="9"/>
        <v>1276.125</v>
      </c>
    </row>
    <row r="189" spans="1:7" ht="13.8">
      <c r="A189" s="384"/>
      <c r="B189" s="409" t="s">
        <v>3585</v>
      </c>
      <c r="C189" s="295" t="s">
        <v>9</v>
      </c>
      <c r="D189" s="401" t="s">
        <v>3574</v>
      </c>
      <c r="E189" s="295">
        <v>1</v>
      </c>
      <c r="F189" s="295">
        <v>3423.7500000000005</v>
      </c>
      <c r="G189" s="386">
        <f t="shared" si="9"/>
        <v>3423.7500000000005</v>
      </c>
    </row>
    <row r="190" spans="1:7" ht="20.399999999999999">
      <c r="A190" s="384"/>
      <c r="B190" s="409" t="s">
        <v>3586</v>
      </c>
      <c r="C190" s="295" t="s">
        <v>9</v>
      </c>
      <c r="D190" s="401" t="s">
        <v>3575</v>
      </c>
      <c r="E190" s="295">
        <v>1</v>
      </c>
      <c r="F190" s="295">
        <v>2490</v>
      </c>
      <c r="G190" s="386">
        <f t="shared" si="9"/>
        <v>2490</v>
      </c>
    </row>
    <row r="191" spans="1:7" ht="61.2">
      <c r="A191" s="384"/>
      <c r="B191" s="409" t="s">
        <v>3587</v>
      </c>
      <c r="C191" s="295" t="s">
        <v>9</v>
      </c>
      <c r="D191" s="401" t="s">
        <v>3576</v>
      </c>
      <c r="E191" s="295">
        <v>1</v>
      </c>
      <c r="F191" s="295">
        <v>11292.150000000001</v>
      </c>
      <c r="G191" s="386">
        <f t="shared" si="9"/>
        <v>11292.150000000001</v>
      </c>
    </row>
    <row r="192" spans="1:7" ht="40.799999999999997">
      <c r="A192" s="384"/>
      <c r="B192" s="409" t="s">
        <v>3588</v>
      </c>
      <c r="C192" s="295" t="s">
        <v>9</v>
      </c>
      <c r="D192" s="401" t="s">
        <v>3577</v>
      </c>
      <c r="E192" s="295">
        <v>1</v>
      </c>
      <c r="F192" s="295">
        <v>31075.200000000004</v>
      </c>
      <c r="G192" s="386">
        <f t="shared" si="9"/>
        <v>31075.200000000004</v>
      </c>
    </row>
    <row r="193" spans="1:7" ht="13.8">
      <c r="A193" s="384"/>
      <c r="B193" s="409" t="s">
        <v>3589</v>
      </c>
      <c r="C193" s="295" t="s">
        <v>9</v>
      </c>
      <c r="D193" s="401" t="s">
        <v>3578</v>
      </c>
      <c r="E193" s="295">
        <v>1</v>
      </c>
      <c r="F193" s="295">
        <v>6578.0820000000012</v>
      </c>
      <c r="G193" s="386">
        <f t="shared" si="9"/>
        <v>6578.0820000000012</v>
      </c>
    </row>
    <row r="194" spans="1:7" ht="30.6">
      <c r="A194" s="384"/>
      <c r="B194" s="409" t="s">
        <v>3590</v>
      </c>
      <c r="C194" s="295" t="s">
        <v>9</v>
      </c>
      <c r="D194" s="401" t="s">
        <v>3579</v>
      </c>
      <c r="E194" s="295">
        <v>1</v>
      </c>
      <c r="F194" s="295">
        <v>11902.2</v>
      </c>
      <c r="G194" s="386">
        <f t="shared" si="9"/>
        <v>11902.2</v>
      </c>
    </row>
    <row r="195" spans="1:7" thickBot="1">
      <c r="A195" s="384"/>
      <c r="B195" s="409" t="s">
        <v>3591</v>
      </c>
      <c r="C195" s="295" t="s">
        <v>9</v>
      </c>
      <c r="D195" s="401" t="s">
        <v>3580</v>
      </c>
      <c r="E195" s="295">
        <v>1</v>
      </c>
      <c r="F195" s="295">
        <v>500</v>
      </c>
      <c r="G195" s="386">
        <f t="shared" si="9"/>
        <v>500</v>
      </c>
    </row>
    <row r="196" spans="1:7" ht="10.8" thickBot="1">
      <c r="A196" s="416" t="s">
        <v>1815</v>
      </c>
      <c r="B196" s="416" t="s">
        <v>3592</v>
      </c>
      <c r="C196" s="419"/>
      <c r="D196" s="418" t="s">
        <v>3613</v>
      </c>
      <c r="E196" s="419"/>
      <c r="F196" s="421"/>
      <c r="G196" s="420">
        <f>SUM(G197:G216)</f>
        <v>210652.93</v>
      </c>
    </row>
    <row r="197" spans="1:7" ht="30.6">
      <c r="A197" s="384"/>
      <c r="B197" s="409" t="s">
        <v>3593</v>
      </c>
      <c r="C197" s="294" t="s">
        <v>9</v>
      </c>
      <c r="D197" s="397" t="s">
        <v>3614</v>
      </c>
      <c r="E197" s="294">
        <v>1</v>
      </c>
      <c r="F197" s="294">
        <v>134000</v>
      </c>
      <c r="G197" s="385">
        <f t="shared" ref="G197:G216" si="10">E197*F197</f>
        <v>134000</v>
      </c>
    </row>
    <row r="198" spans="1:7" ht="20.399999999999999">
      <c r="A198" s="384"/>
      <c r="B198" s="409" t="s">
        <v>3594</v>
      </c>
      <c r="C198" s="294" t="s">
        <v>9</v>
      </c>
      <c r="D198" s="397" t="s">
        <v>3615</v>
      </c>
      <c r="E198" s="294">
        <v>1</v>
      </c>
      <c r="F198" s="294">
        <v>2100</v>
      </c>
      <c r="G198" s="385">
        <f t="shared" si="10"/>
        <v>2100</v>
      </c>
    </row>
    <row r="199" spans="1:7" ht="71.400000000000006">
      <c r="A199" s="384"/>
      <c r="B199" s="409" t="s">
        <v>3595</v>
      </c>
      <c r="C199" s="294" t="s">
        <v>9</v>
      </c>
      <c r="D199" s="397" t="s">
        <v>3616</v>
      </c>
      <c r="E199" s="294">
        <v>1</v>
      </c>
      <c r="F199" s="294">
        <v>12000</v>
      </c>
      <c r="G199" s="385">
        <f t="shared" si="10"/>
        <v>12000</v>
      </c>
    </row>
    <row r="200" spans="1:7" ht="13.8">
      <c r="A200" s="384"/>
      <c r="B200" s="409" t="s">
        <v>3596</v>
      </c>
      <c r="C200" s="294" t="s">
        <v>9</v>
      </c>
      <c r="D200" s="397" t="s">
        <v>3617</v>
      </c>
      <c r="E200" s="294">
        <v>3</v>
      </c>
      <c r="F200" s="294">
        <v>300</v>
      </c>
      <c r="G200" s="385">
        <f t="shared" si="10"/>
        <v>900</v>
      </c>
    </row>
    <row r="201" spans="1:7" ht="13.8">
      <c r="A201" s="384"/>
      <c r="B201" s="409" t="s">
        <v>3597</v>
      </c>
      <c r="C201" s="294" t="s">
        <v>3542</v>
      </c>
      <c r="D201" s="397" t="s">
        <v>3618</v>
      </c>
      <c r="E201" s="294">
        <v>45</v>
      </c>
      <c r="F201" s="294">
        <v>13</v>
      </c>
      <c r="G201" s="385">
        <f t="shared" si="10"/>
        <v>585</v>
      </c>
    </row>
    <row r="202" spans="1:7" ht="20.399999999999999">
      <c r="A202" s="384"/>
      <c r="B202" s="409" t="s">
        <v>3598</v>
      </c>
      <c r="C202" s="294" t="s">
        <v>3542</v>
      </c>
      <c r="D202" s="397" t="s">
        <v>3619</v>
      </c>
      <c r="E202" s="294">
        <v>10</v>
      </c>
      <c r="F202" s="294">
        <v>53</v>
      </c>
      <c r="G202" s="385">
        <f t="shared" si="10"/>
        <v>530</v>
      </c>
    </row>
    <row r="203" spans="1:7" ht="20.399999999999999">
      <c r="A203" s="384"/>
      <c r="B203" s="409" t="s">
        <v>3599</v>
      </c>
      <c r="C203" s="294" t="s">
        <v>3542</v>
      </c>
      <c r="D203" s="397" t="s">
        <v>3620</v>
      </c>
      <c r="E203" s="294">
        <v>48</v>
      </c>
      <c r="F203" s="294">
        <v>32</v>
      </c>
      <c r="G203" s="385">
        <f t="shared" si="10"/>
        <v>1536</v>
      </c>
    </row>
    <row r="204" spans="1:7" ht="20.399999999999999">
      <c r="A204" s="384"/>
      <c r="B204" s="409" t="s">
        <v>3600</v>
      </c>
      <c r="C204" s="294" t="s">
        <v>3542</v>
      </c>
      <c r="D204" s="397" t="s">
        <v>3621</v>
      </c>
      <c r="E204" s="294">
        <v>16</v>
      </c>
      <c r="F204" s="294">
        <v>21</v>
      </c>
      <c r="G204" s="385">
        <f t="shared" si="10"/>
        <v>336</v>
      </c>
    </row>
    <row r="205" spans="1:7" ht="20.399999999999999">
      <c r="A205" s="384"/>
      <c r="B205" s="409" t="s">
        <v>3601</v>
      </c>
      <c r="C205" s="294" t="s">
        <v>9</v>
      </c>
      <c r="D205" s="397" t="s">
        <v>3622</v>
      </c>
      <c r="E205" s="294">
        <v>2</v>
      </c>
      <c r="F205" s="294">
        <v>450</v>
      </c>
      <c r="G205" s="385">
        <f t="shared" si="10"/>
        <v>900</v>
      </c>
    </row>
    <row r="206" spans="1:7" ht="20.399999999999999">
      <c r="A206" s="384"/>
      <c r="B206" s="409" t="s">
        <v>3602</v>
      </c>
      <c r="C206" s="294" t="s">
        <v>9</v>
      </c>
      <c r="D206" s="397" t="s">
        <v>3623</v>
      </c>
      <c r="E206" s="294">
        <v>3</v>
      </c>
      <c r="F206" s="294">
        <v>190</v>
      </c>
      <c r="G206" s="385">
        <f t="shared" si="10"/>
        <v>570</v>
      </c>
    </row>
    <row r="207" spans="1:7" ht="20.399999999999999">
      <c r="A207" s="384"/>
      <c r="B207" s="409" t="s">
        <v>3603</v>
      </c>
      <c r="C207" s="294" t="s">
        <v>9</v>
      </c>
      <c r="D207" s="397" t="s">
        <v>3624</v>
      </c>
      <c r="E207" s="294">
        <v>1</v>
      </c>
      <c r="F207" s="294">
        <v>1500</v>
      </c>
      <c r="G207" s="385">
        <f t="shared" si="10"/>
        <v>1500</v>
      </c>
    </row>
    <row r="208" spans="1:7" ht="20.399999999999999">
      <c r="A208" s="384"/>
      <c r="B208" s="409" t="s">
        <v>3604</v>
      </c>
      <c r="C208" s="294" t="s">
        <v>9</v>
      </c>
      <c r="D208" s="397" t="s">
        <v>3625</v>
      </c>
      <c r="E208" s="294">
        <v>1</v>
      </c>
      <c r="F208" s="294">
        <v>1000</v>
      </c>
      <c r="G208" s="385">
        <f t="shared" si="10"/>
        <v>1000</v>
      </c>
    </row>
    <row r="209" spans="1:7" ht="13.8">
      <c r="A209" s="384"/>
      <c r="B209" s="409" t="s">
        <v>3605</v>
      </c>
      <c r="C209" s="294" t="s">
        <v>9</v>
      </c>
      <c r="D209" s="397" t="s">
        <v>3626</v>
      </c>
      <c r="E209" s="294">
        <v>1</v>
      </c>
      <c r="F209" s="294">
        <v>5000</v>
      </c>
      <c r="G209" s="385">
        <f t="shared" si="10"/>
        <v>5000</v>
      </c>
    </row>
    <row r="210" spans="1:7" ht="13.8">
      <c r="A210" s="384"/>
      <c r="B210" s="409" t="s">
        <v>3606</v>
      </c>
      <c r="C210" s="294" t="s">
        <v>9</v>
      </c>
      <c r="D210" s="397" t="s">
        <v>3627</v>
      </c>
      <c r="E210" s="294">
        <v>1</v>
      </c>
      <c r="F210" s="294">
        <v>730</v>
      </c>
      <c r="G210" s="385">
        <f t="shared" si="10"/>
        <v>730</v>
      </c>
    </row>
    <row r="211" spans="1:7" ht="13.8">
      <c r="A211" s="384"/>
      <c r="B211" s="409" t="s">
        <v>3607</v>
      </c>
      <c r="C211" s="294" t="s">
        <v>9</v>
      </c>
      <c r="D211" s="397" t="s">
        <v>3628</v>
      </c>
      <c r="E211" s="294">
        <v>1</v>
      </c>
      <c r="F211" s="294">
        <v>5700</v>
      </c>
      <c r="G211" s="385">
        <f t="shared" si="10"/>
        <v>5700</v>
      </c>
    </row>
    <row r="212" spans="1:7" ht="13.8">
      <c r="A212" s="384"/>
      <c r="B212" s="409" t="s">
        <v>3608</v>
      </c>
      <c r="C212" s="294" t="s">
        <v>9</v>
      </c>
      <c r="D212" s="401" t="s">
        <v>3629</v>
      </c>
      <c r="E212" s="295">
        <v>1</v>
      </c>
      <c r="F212" s="295">
        <v>850</v>
      </c>
      <c r="G212" s="386">
        <f t="shared" si="10"/>
        <v>850</v>
      </c>
    </row>
    <row r="213" spans="1:7" ht="61.2">
      <c r="A213" s="384"/>
      <c r="B213" s="409" t="s">
        <v>3609</v>
      </c>
      <c r="C213" s="294" t="s">
        <v>9</v>
      </c>
      <c r="D213" s="401" t="s">
        <v>3630</v>
      </c>
      <c r="E213" s="295">
        <v>1</v>
      </c>
      <c r="F213" s="295">
        <v>18950</v>
      </c>
      <c r="G213" s="386">
        <f t="shared" si="10"/>
        <v>18950</v>
      </c>
    </row>
    <row r="214" spans="1:7" ht="30.6">
      <c r="A214" s="384"/>
      <c r="B214" s="409" t="s">
        <v>3610</v>
      </c>
      <c r="C214" s="295" t="s">
        <v>9</v>
      </c>
      <c r="D214" s="401" t="s">
        <v>3631</v>
      </c>
      <c r="E214" s="295">
        <v>2</v>
      </c>
      <c r="F214" s="295">
        <v>5957.9650000000001</v>
      </c>
      <c r="G214" s="386">
        <f t="shared" si="10"/>
        <v>11915.93</v>
      </c>
    </row>
    <row r="215" spans="1:7" ht="30.6">
      <c r="A215" s="384"/>
      <c r="B215" s="409" t="s">
        <v>3611</v>
      </c>
      <c r="C215" s="295" t="s">
        <v>9</v>
      </c>
      <c r="D215" s="401" t="s">
        <v>3632</v>
      </c>
      <c r="E215" s="295">
        <v>2</v>
      </c>
      <c r="F215" s="295">
        <v>4500</v>
      </c>
      <c r="G215" s="386">
        <f t="shared" si="10"/>
        <v>9000</v>
      </c>
    </row>
    <row r="216" spans="1:7" ht="21" thickBot="1">
      <c r="A216" s="384"/>
      <c r="B216" s="409" t="s">
        <v>3612</v>
      </c>
      <c r="C216" s="295" t="s">
        <v>9</v>
      </c>
      <c r="D216" s="401" t="s">
        <v>3633</v>
      </c>
      <c r="E216" s="295">
        <v>1</v>
      </c>
      <c r="F216" s="295">
        <v>2550</v>
      </c>
      <c r="G216" s="386">
        <f t="shared" si="10"/>
        <v>2550</v>
      </c>
    </row>
    <row r="217" spans="1:7" ht="10.8" thickBot="1">
      <c r="A217" s="416" t="s">
        <v>1815</v>
      </c>
      <c r="B217" s="416" t="s">
        <v>3643</v>
      </c>
      <c r="C217" s="419"/>
      <c r="D217" s="418" t="s">
        <v>3634</v>
      </c>
      <c r="E217" s="419"/>
      <c r="F217" s="421"/>
      <c r="G217" s="420">
        <f>SUM(G218:G218)</f>
        <v>11489.793750000001</v>
      </c>
    </row>
    <row r="218" spans="1:7" ht="112.8" thickBot="1">
      <c r="A218" s="384"/>
      <c r="B218" s="409" t="s">
        <v>3644</v>
      </c>
      <c r="C218" s="294" t="s">
        <v>9</v>
      </c>
      <c r="D218" s="397" t="s">
        <v>3635</v>
      </c>
      <c r="E218" s="294">
        <v>1</v>
      </c>
      <c r="F218" s="294">
        <v>11489.793750000001</v>
      </c>
      <c r="G218" s="385">
        <f>E218*F218</f>
        <v>11489.793750000001</v>
      </c>
    </row>
    <row r="219" spans="1:7" ht="10.8" thickBot="1">
      <c r="A219" s="416" t="s">
        <v>1815</v>
      </c>
      <c r="B219" s="416" t="s">
        <v>3645</v>
      </c>
      <c r="C219" s="419"/>
      <c r="D219" s="418" t="s">
        <v>3636</v>
      </c>
      <c r="E219" s="419"/>
      <c r="F219" s="421"/>
      <c r="G219" s="420">
        <f>SUM(G220:G224)</f>
        <v>103371.73380000002</v>
      </c>
    </row>
    <row r="220" spans="1:7" ht="13.8">
      <c r="A220" s="384"/>
      <c r="B220" s="409" t="s">
        <v>3646</v>
      </c>
      <c r="C220" s="294" t="s">
        <v>9</v>
      </c>
      <c r="D220" s="397" t="s">
        <v>3637</v>
      </c>
      <c r="E220" s="294">
        <v>1</v>
      </c>
      <c r="F220" s="294">
        <v>79790.356800000009</v>
      </c>
      <c r="G220" s="385">
        <f>E220*F220</f>
        <v>79790.356800000009</v>
      </c>
    </row>
    <row r="221" spans="1:7" ht="13.8">
      <c r="A221" s="384"/>
      <c r="B221" s="409" t="s">
        <v>3647</v>
      </c>
      <c r="C221" s="294" t="s">
        <v>9</v>
      </c>
      <c r="D221" s="397" t="s">
        <v>3638</v>
      </c>
      <c r="E221" s="294">
        <v>1</v>
      </c>
      <c r="F221" s="294">
        <v>17585.127</v>
      </c>
      <c r="G221" s="385">
        <f>E221*F221</f>
        <v>17585.127</v>
      </c>
    </row>
    <row r="222" spans="1:7" ht="13.8">
      <c r="A222" s="384"/>
      <c r="B222" s="409" t="s">
        <v>3648</v>
      </c>
      <c r="C222" s="294" t="s">
        <v>9</v>
      </c>
      <c r="D222" s="397" t="s">
        <v>3639</v>
      </c>
      <c r="E222" s="294">
        <v>1</v>
      </c>
      <c r="F222" s="294">
        <v>450</v>
      </c>
      <c r="G222" s="385">
        <f>E222*F222</f>
        <v>450</v>
      </c>
    </row>
    <row r="223" spans="1:7" ht="13.8">
      <c r="A223" s="384"/>
      <c r="B223" s="409" t="s">
        <v>3649</v>
      </c>
      <c r="C223" s="294" t="s">
        <v>9</v>
      </c>
      <c r="D223" s="397" t="s">
        <v>3640</v>
      </c>
      <c r="E223" s="294">
        <v>1</v>
      </c>
      <c r="F223" s="294">
        <v>1500</v>
      </c>
      <c r="G223" s="385">
        <f>E223*F223</f>
        <v>1500</v>
      </c>
    </row>
    <row r="224" spans="1:7" thickBot="1">
      <c r="A224" s="384"/>
      <c r="B224" s="409" t="s">
        <v>3650</v>
      </c>
      <c r="C224" s="294" t="s">
        <v>9</v>
      </c>
      <c r="D224" s="397" t="s">
        <v>3641</v>
      </c>
      <c r="E224" s="294">
        <v>1</v>
      </c>
      <c r="F224" s="294">
        <v>4046.2500000000005</v>
      </c>
      <c r="G224" s="385">
        <f>E224*F224</f>
        <v>4046.2500000000005</v>
      </c>
    </row>
    <row r="225" spans="1:7" ht="10.8" thickBot="1">
      <c r="A225" s="416" t="s">
        <v>1815</v>
      </c>
      <c r="B225" s="416" t="s">
        <v>3651</v>
      </c>
      <c r="C225" s="419"/>
      <c r="D225" s="418" t="s">
        <v>3642</v>
      </c>
      <c r="E225" s="419"/>
      <c r="F225" s="421"/>
      <c r="G225" s="420">
        <f>SUM(G226:G226)</f>
        <v>1092.4875000000002</v>
      </c>
    </row>
    <row r="226" spans="1:7" ht="21" thickBot="1">
      <c r="A226" s="384"/>
      <c r="B226" s="409" t="s">
        <v>3652</v>
      </c>
      <c r="C226" s="294" t="s">
        <v>9</v>
      </c>
      <c r="D226" s="397" t="s">
        <v>3653</v>
      </c>
      <c r="E226" s="294">
        <v>1</v>
      </c>
      <c r="F226" s="294">
        <v>1092.4875000000002</v>
      </c>
      <c r="G226" s="385">
        <f>E226*F226</f>
        <v>1092.4875000000002</v>
      </c>
    </row>
    <row r="227" spans="1:7" ht="10.8" thickBot="1">
      <c r="A227" s="416" t="s">
        <v>1815</v>
      </c>
      <c r="B227" s="416" t="s">
        <v>3654</v>
      </c>
      <c r="C227" s="419"/>
      <c r="D227" s="418" t="s">
        <v>3656</v>
      </c>
      <c r="E227" s="419"/>
      <c r="F227" s="421"/>
      <c r="G227" s="420">
        <f>SUM(G228:G232)</f>
        <v>35978.01</v>
      </c>
    </row>
    <row r="228" spans="1:7" ht="142.80000000000001">
      <c r="A228" s="384"/>
      <c r="B228" s="409" t="s">
        <v>3655</v>
      </c>
      <c r="C228" s="294" t="s">
        <v>9</v>
      </c>
      <c r="D228" s="397" t="s">
        <v>3657</v>
      </c>
      <c r="E228" s="294">
        <v>1</v>
      </c>
      <c r="F228" s="294">
        <v>2575.9050000000002</v>
      </c>
      <c r="G228" s="385">
        <f>E228*F228</f>
        <v>2575.9050000000002</v>
      </c>
    </row>
    <row r="229" spans="1:7" ht="132.6">
      <c r="A229" s="384"/>
      <c r="B229" s="409" t="s">
        <v>3662</v>
      </c>
      <c r="C229" s="294" t="s">
        <v>9</v>
      </c>
      <c r="D229" s="397" t="s">
        <v>3658</v>
      </c>
      <c r="E229" s="294">
        <v>1</v>
      </c>
      <c r="F229" s="294">
        <v>3601.7850000000003</v>
      </c>
      <c r="G229" s="385">
        <f>E229*F229</f>
        <v>3601.7850000000003</v>
      </c>
    </row>
    <row r="230" spans="1:7" ht="142.80000000000001">
      <c r="A230" s="384"/>
      <c r="B230" s="409" t="s">
        <v>3663</v>
      </c>
      <c r="C230" s="294" t="s">
        <v>9</v>
      </c>
      <c r="D230" s="397" t="s">
        <v>3661</v>
      </c>
      <c r="E230" s="294">
        <v>2</v>
      </c>
      <c r="F230" s="294">
        <v>5631.1350000000002</v>
      </c>
      <c r="G230" s="385">
        <f>E230*F230</f>
        <v>11262.27</v>
      </c>
    </row>
    <row r="231" spans="1:7" ht="142.80000000000001">
      <c r="A231" s="384"/>
      <c r="B231" s="409" t="s">
        <v>3664</v>
      </c>
      <c r="C231" s="294" t="s">
        <v>9</v>
      </c>
      <c r="D231" s="397" t="s">
        <v>3659</v>
      </c>
      <c r="E231" s="294">
        <v>1</v>
      </c>
      <c r="F231" s="294">
        <v>5988.4500000000007</v>
      </c>
      <c r="G231" s="385">
        <f>E231*F231</f>
        <v>5988.4500000000007</v>
      </c>
    </row>
    <row r="232" spans="1:7" ht="153.6" thickBot="1">
      <c r="A232" s="384"/>
      <c r="B232" s="409" t="s">
        <v>3665</v>
      </c>
      <c r="C232" s="294" t="s">
        <v>9</v>
      </c>
      <c r="D232" s="397" t="s">
        <v>3660</v>
      </c>
      <c r="E232" s="294">
        <v>2</v>
      </c>
      <c r="F232" s="294">
        <v>6274.8</v>
      </c>
      <c r="G232" s="385">
        <f>E232*F232</f>
        <v>12549.6</v>
      </c>
    </row>
    <row r="233" spans="1:7" ht="10.8" thickBot="1">
      <c r="A233" s="416" t="s">
        <v>1815</v>
      </c>
      <c r="B233" s="416" t="s">
        <v>3694</v>
      </c>
      <c r="C233" s="419"/>
      <c r="D233" s="418" t="s">
        <v>2500</v>
      </c>
      <c r="E233" s="419"/>
      <c r="F233" s="421"/>
      <c r="G233" s="420">
        <f>SUM(G234:G264)</f>
        <v>39709.535999999993</v>
      </c>
    </row>
    <row r="234" spans="1:7" ht="13.8">
      <c r="A234" s="384"/>
      <c r="B234" s="409" t="s">
        <v>3695</v>
      </c>
      <c r="C234" s="294" t="s">
        <v>1834</v>
      </c>
      <c r="D234" s="397" t="s">
        <v>2502</v>
      </c>
      <c r="E234" s="294">
        <v>15</v>
      </c>
      <c r="F234" s="294">
        <v>600</v>
      </c>
      <c r="G234" s="385">
        <f t="shared" ref="G234:G264" si="11">E234*F234</f>
        <v>9000</v>
      </c>
    </row>
    <row r="235" spans="1:7" ht="13.8">
      <c r="A235" s="384"/>
      <c r="B235" s="409" t="s">
        <v>3696</v>
      </c>
      <c r="C235" s="294" t="s">
        <v>1811</v>
      </c>
      <c r="D235" s="397" t="s">
        <v>3666</v>
      </c>
      <c r="E235" s="294">
        <v>23</v>
      </c>
      <c r="F235" s="294">
        <v>16.25</v>
      </c>
      <c r="G235" s="385">
        <f t="shared" si="11"/>
        <v>373.75</v>
      </c>
    </row>
    <row r="236" spans="1:7" ht="13.8">
      <c r="A236" s="384"/>
      <c r="B236" s="409" t="s">
        <v>3697</v>
      </c>
      <c r="C236" s="294" t="s">
        <v>1811</v>
      </c>
      <c r="D236" s="397" t="s">
        <v>3667</v>
      </c>
      <c r="E236" s="294">
        <v>23</v>
      </c>
      <c r="F236" s="294">
        <v>70.992999999999995</v>
      </c>
      <c r="G236" s="385">
        <f t="shared" si="11"/>
        <v>1632.8389999999999</v>
      </c>
    </row>
    <row r="237" spans="1:7" ht="13.8">
      <c r="A237" s="384"/>
      <c r="B237" s="409" t="s">
        <v>3698</v>
      </c>
      <c r="C237" s="294" t="s">
        <v>1811</v>
      </c>
      <c r="D237" s="397" t="s">
        <v>3668</v>
      </c>
      <c r="E237" s="294">
        <v>18</v>
      </c>
      <c r="F237" s="294">
        <v>16.25</v>
      </c>
      <c r="G237" s="385">
        <f t="shared" si="11"/>
        <v>292.5</v>
      </c>
    </row>
    <row r="238" spans="1:7" ht="13.8">
      <c r="A238" s="384"/>
      <c r="B238" s="409" t="s">
        <v>3699</v>
      </c>
      <c r="C238" s="294" t="s">
        <v>1811</v>
      </c>
      <c r="D238" s="397" t="s">
        <v>3669</v>
      </c>
      <c r="E238" s="294">
        <v>18</v>
      </c>
      <c r="F238" s="294">
        <v>70.992999999999995</v>
      </c>
      <c r="G238" s="385">
        <f t="shared" si="11"/>
        <v>1277.8739999999998</v>
      </c>
    </row>
    <row r="239" spans="1:7" ht="13.8">
      <c r="A239" s="384"/>
      <c r="B239" s="409" t="s">
        <v>3700</v>
      </c>
      <c r="C239" s="294" t="s">
        <v>1811</v>
      </c>
      <c r="D239" s="397" t="s">
        <v>3670</v>
      </c>
      <c r="E239" s="294">
        <v>18</v>
      </c>
      <c r="F239" s="294">
        <v>16.25</v>
      </c>
      <c r="G239" s="385">
        <f t="shared" si="11"/>
        <v>292.5</v>
      </c>
    </row>
    <row r="240" spans="1:7" ht="13.8">
      <c r="A240" s="384"/>
      <c r="B240" s="409" t="s">
        <v>3701</v>
      </c>
      <c r="C240" s="294" t="s">
        <v>1811</v>
      </c>
      <c r="D240" s="397" t="s">
        <v>3671</v>
      </c>
      <c r="E240" s="294">
        <v>18</v>
      </c>
      <c r="F240" s="294">
        <v>70.992999999999995</v>
      </c>
      <c r="G240" s="385">
        <f t="shared" si="11"/>
        <v>1277.8739999999998</v>
      </c>
    </row>
    <row r="241" spans="1:7" ht="13.8">
      <c r="A241" s="384"/>
      <c r="B241" s="409" t="s">
        <v>3702</v>
      </c>
      <c r="C241" s="294" t="s">
        <v>1811</v>
      </c>
      <c r="D241" s="397" t="s">
        <v>3672</v>
      </c>
      <c r="E241" s="294">
        <v>16</v>
      </c>
      <c r="F241" s="294">
        <v>16.25</v>
      </c>
      <c r="G241" s="385">
        <f t="shared" si="11"/>
        <v>260</v>
      </c>
    </row>
    <row r="242" spans="1:7" ht="13.8">
      <c r="A242" s="384"/>
      <c r="B242" s="409" t="s">
        <v>3703</v>
      </c>
      <c r="C242" s="294" t="s">
        <v>1811</v>
      </c>
      <c r="D242" s="397" t="s">
        <v>3673</v>
      </c>
      <c r="E242" s="294">
        <v>16</v>
      </c>
      <c r="F242" s="294">
        <v>70.992999999999995</v>
      </c>
      <c r="G242" s="385">
        <f t="shared" si="11"/>
        <v>1135.8879999999999</v>
      </c>
    </row>
    <row r="243" spans="1:7" ht="13.8">
      <c r="A243" s="384"/>
      <c r="B243" s="409" t="s">
        <v>3704</v>
      </c>
      <c r="C243" s="294" t="s">
        <v>1811</v>
      </c>
      <c r="D243" s="397" t="s">
        <v>3674</v>
      </c>
      <c r="E243" s="294">
        <v>16</v>
      </c>
      <c r="F243" s="294">
        <v>16.25</v>
      </c>
      <c r="G243" s="385">
        <f t="shared" si="11"/>
        <v>260</v>
      </c>
    </row>
    <row r="244" spans="1:7" ht="13.8">
      <c r="A244" s="384"/>
      <c r="B244" s="409" t="s">
        <v>3705</v>
      </c>
      <c r="C244" s="294" t="s">
        <v>1811</v>
      </c>
      <c r="D244" s="397" t="s">
        <v>3675</v>
      </c>
      <c r="E244" s="294">
        <v>16</v>
      </c>
      <c r="F244" s="294">
        <v>70.992999999999995</v>
      </c>
      <c r="G244" s="385">
        <f t="shared" si="11"/>
        <v>1135.8879999999999</v>
      </c>
    </row>
    <row r="245" spans="1:7" ht="13.8">
      <c r="A245" s="384"/>
      <c r="B245" s="409" t="s">
        <v>3706</v>
      </c>
      <c r="C245" s="294" t="s">
        <v>1811</v>
      </c>
      <c r="D245" s="397" t="s">
        <v>3676</v>
      </c>
      <c r="E245" s="294">
        <v>20</v>
      </c>
      <c r="F245" s="294">
        <v>16.25</v>
      </c>
      <c r="G245" s="385">
        <f t="shared" si="11"/>
        <v>325</v>
      </c>
    </row>
    <row r="246" spans="1:7" ht="13.8">
      <c r="A246" s="384"/>
      <c r="B246" s="409" t="s">
        <v>3707</v>
      </c>
      <c r="C246" s="294" t="s">
        <v>1811</v>
      </c>
      <c r="D246" s="397" t="s">
        <v>3677</v>
      </c>
      <c r="E246" s="294">
        <v>20</v>
      </c>
      <c r="F246" s="294">
        <v>70.992999999999995</v>
      </c>
      <c r="G246" s="385">
        <f t="shared" si="11"/>
        <v>1419.86</v>
      </c>
    </row>
    <row r="247" spans="1:7" ht="13.8">
      <c r="A247" s="384"/>
      <c r="B247" s="409" t="s">
        <v>3708</v>
      </c>
      <c r="C247" s="294" t="s">
        <v>1811</v>
      </c>
      <c r="D247" s="397" t="s">
        <v>2512</v>
      </c>
      <c r="E247" s="294">
        <v>39</v>
      </c>
      <c r="F247" s="294">
        <v>16.25</v>
      </c>
      <c r="G247" s="385">
        <f t="shared" si="11"/>
        <v>633.75</v>
      </c>
    </row>
    <row r="248" spans="1:7" ht="13.8">
      <c r="A248" s="384"/>
      <c r="B248" s="409" t="s">
        <v>3709</v>
      </c>
      <c r="C248" s="294" t="s">
        <v>1811</v>
      </c>
      <c r="D248" s="397" t="s">
        <v>2514</v>
      </c>
      <c r="E248" s="294">
        <v>39</v>
      </c>
      <c r="F248" s="294">
        <v>70.992999999999995</v>
      </c>
      <c r="G248" s="385">
        <f t="shared" si="11"/>
        <v>2768.7269999999999</v>
      </c>
    </row>
    <row r="249" spans="1:7" ht="13.8">
      <c r="A249" s="384"/>
      <c r="B249" s="409" t="s">
        <v>3710</v>
      </c>
      <c r="C249" s="294" t="s">
        <v>1811</v>
      </c>
      <c r="D249" s="397" t="s">
        <v>3678</v>
      </c>
      <c r="E249" s="294">
        <v>20</v>
      </c>
      <c r="F249" s="294">
        <v>16.25</v>
      </c>
      <c r="G249" s="385">
        <f t="shared" si="11"/>
        <v>325</v>
      </c>
    </row>
    <row r="250" spans="1:7" ht="13.8">
      <c r="A250" s="384"/>
      <c r="B250" s="409" t="s">
        <v>3711</v>
      </c>
      <c r="C250" s="294" t="s">
        <v>1811</v>
      </c>
      <c r="D250" s="397" t="s">
        <v>3679</v>
      </c>
      <c r="E250" s="294">
        <v>20</v>
      </c>
      <c r="F250" s="294">
        <v>70.992999999999995</v>
      </c>
      <c r="G250" s="385">
        <f t="shared" si="11"/>
        <v>1419.86</v>
      </c>
    </row>
    <row r="251" spans="1:7" ht="13.8">
      <c r="A251" s="384"/>
      <c r="B251" s="409" t="s">
        <v>3712</v>
      </c>
      <c r="C251" s="294" t="s">
        <v>1811</v>
      </c>
      <c r="D251" s="397" t="s">
        <v>3680</v>
      </c>
      <c r="E251" s="294">
        <v>19</v>
      </c>
      <c r="F251" s="294">
        <v>16.25</v>
      </c>
      <c r="G251" s="385">
        <f t="shared" si="11"/>
        <v>308.75</v>
      </c>
    </row>
    <row r="252" spans="1:7" ht="13.8">
      <c r="A252" s="384"/>
      <c r="B252" s="409" t="s">
        <v>3713</v>
      </c>
      <c r="C252" s="294" t="s">
        <v>1811</v>
      </c>
      <c r="D252" s="397" t="s">
        <v>3681</v>
      </c>
      <c r="E252" s="294">
        <v>19</v>
      </c>
      <c r="F252" s="294">
        <v>70.992999999999995</v>
      </c>
      <c r="G252" s="385">
        <f t="shared" si="11"/>
        <v>1348.867</v>
      </c>
    </row>
    <row r="253" spans="1:7" ht="13.8">
      <c r="A253" s="384"/>
      <c r="B253" s="409" t="s">
        <v>3714</v>
      </c>
      <c r="C253" s="294" t="s">
        <v>1811</v>
      </c>
      <c r="D253" s="397" t="s">
        <v>3682</v>
      </c>
      <c r="E253" s="294">
        <v>7</v>
      </c>
      <c r="F253" s="294">
        <v>16.25</v>
      </c>
      <c r="G253" s="385">
        <f t="shared" si="11"/>
        <v>113.75</v>
      </c>
    </row>
    <row r="254" spans="1:7" ht="13.8">
      <c r="A254" s="384"/>
      <c r="B254" s="409" t="s">
        <v>3715</v>
      </c>
      <c r="C254" s="294" t="s">
        <v>1811</v>
      </c>
      <c r="D254" s="397" t="s">
        <v>3683</v>
      </c>
      <c r="E254" s="294">
        <v>7</v>
      </c>
      <c r="F254" s="294">
        <v>70.992999999999995</v>
      </c>
      <c r="G254" s="385">
        <f t="shared" si="11"/>
        <v>496.95099999999996</v>
      </c>
    </row>
    <row r="255" spans="1:7" ht="13.8">
      <c r="A255" s="384"/>
      <c r="B255" s="409" t="s">
        <v>3716</v>
      </c>
      <c r="C255" s="294" t="s">
        <v>1811</v>
      </c>
      <c r="D255" s="397" t="s">
        <v>3684</v>
      </c>
      <c r="E255" s="294">
        <v>16</v>
      </c>
      <c r="F255" s="294">
        <v>16.25</v>
      </c>
      <c r="G255" s="385">
        <f t="shared" si="11"/>
        <v>260</v>
      </c>
    </row>
    <row r="256" spans="1:7" ht="13.8">
      <c r="A256" s="384"/>
      <c r="B256" s="409" t="s">
        <v>3717</v>
      </c>
      <c r="C256" s="294" t="s">
        <v>1811</v>
      </c>
      <c r="D256" s="397" t="s">
        <v>3685</v>
      </c>
      <c r="E256" s="294">
        <v>16</v>
      </c>
      <c r="F256" s="294">
        <v>70.992999999999995</v>
      </c>
      <c r="G256" s="385">
        <f t="shared" si="11"/>
        <v>1135.8879999999999</v>
      </c>
    </row>
    <row r="257" spans="1:7" ht="13.8">
      <c r="A257" s="384"/>
      <c r="B257" s="409" t="s">
        <v>3718</v>
      </c>
      <c r="C257" s="294" t="s">
        <v>1811</v>
      </c>
      <c r="D257" s="397" t="s">
        <v>3686</v>
      </c>
      <c r="E257" s="294">
        <v>56</v>
      </c>
      <c r="F257" s="294">
        <v>16.25</v>
      </c>
      <c r="G257" s="385">
        <f t="shared" si="11"/>
        <v>910</v>
      </c>
    </row>
    <row r="258" spans="1:7" ht="13.8">
      <c r="A258" s="384"/>
      <c r="B258" s="409" t="s">
        <v>3719</v>
      </c>
      <c r="C258" s="294" t="s">
        <v>1811</v>
      </c>
      <c r="D258" s="397" t="s">
        <v>3687</v>
      </c>
      <c r="E258" s="294">
        <v>56</v>
      </c>
      <c r="F258" s="294">
        <v>70.992999999999995</v>
      </c>
      <c r="G258" s="385">
        <f t="shared" si="11"/>
        <v>3975.6079999999997</v>
      </c>
    </row>
    <row r="259" spans="1:7" ht="13.8">
      <c r="A259" s="384"/>
      <c r="B259" s="409" t="s">
        <v>3720</v>
      </c>
      <c r="C259" s="294" t="s">
        <v>1811</v>
      </c>
      <c r="D259" s="397" t="s">
        <v>3688</v>
      </c>
      <c r="E259" s="294">
        <v>38</v>
      </c>
      <c r="F259" s="294">
        <v>16.25</v>
      </c>
      <c r="G259" s="385">
        <f t="shared" si="11"/>
        <v>617.5</v>
      </c>
    </row>
    <row r="260" spans="1:7" ht="13.8">
      <c r="A260" s="384"/>
      <c r="B260" s="409" t="s">
        <v>3721</v>
      </c>
      <c r="C260" s="294" t="s">
        <v>1811</v>
      </c>
      <c r="D260" s="397" t="s">
        <v>3689</v>
      </c>
      <c r="E260" s="294">
        <v>38</v>
      </c>
      <c r="F260" s="294">
        <v>70.992999999999995</v>
      </c>
      <c r="G260" s="385">
        <f t="shared" si="11"/>
        <v>2697.7339999999999</v>
      </c>
    </row>
    <row r="261" spans="1:7" ht="13.8">
      <c r="A261" s="384"/>
      <c r="B261" s="409" t="s">
        <v>3722</v>
      </c>
      <c r="C261" s="294" t="s">
        <v>1811</v>
      </c>
      <c r="D261" s="397" t="s">
        <v>3690</v>
      </c>
      <c r="E261" s="294">
        <v>31</v>
      </c>
      <c r="F261" s="294">
        <v>16.25</v>
      </c>
      <c r="G261" s="385">
        <f t="shared" si="11"/>
        <v>503.75</v>
      </c>
    </row>
    <row r="262" spans="1:7" ht="13.8">
      <c r="A262" s="384"/>
      <c r="B262" s="409" t="s">
        <v>3723</v>
      </c>
      <c r="C262" s="294" t="s">
        <v>1811</v>
      </c>
      <c r="D262" s="397" t="s">
        <v>3691</v>
      </c>
      <c r="E262" s="294">
        <v>31</v>
      </c>
      <c r="F262" s="294">
        <v>70.992999999999995</v>
      </c>
      <c r="G262" s="385">
        <f t="shared" si="11"/>
        <v>2200.7829999999999</v>
      </c>
    </row>
    <row r="263" spans="1:7" ht="13.8">
      <c r="A263" s="384"/>
      <c r="B263" s="409" t="s">
        <v>3724</v>
      </c>
      <c r="C263" s="294" t="s">
        <v>1811</v>
      </c>
      <c r="D263" s="397" t="s">
        <v>3692</v>
      </c>
      <c r="E263" s="294">
        <v>15</v>
      </c>
      <c r="F263" s="294">
        <v>16.25</v>
      </c>
      <c r="G263" s="385">
        <f t="shared" si="11"/>
        <v>243.75</v>
      </c>
    </row>
    <row r="264" spans="1:7" thickBot="1">
      <c r="A264" s="384"/>
      <c r="B264" s="409" t="s">
        <v>3725</v>
      </c>
      <c r="C264" s="295" t="s">
        <v>1811</v>
      </c>
      <c r="D264" s="401" t="s">
        <v>3693</v>
      </c>
      <c r="E264" s="295">
        <v>15</v>
      </c>
      <c r="F264" s="295">
        <v>70.992999999999995</v>
      </c>
      <c r="G264" s="386">
        <f t="shared" si="11"/>
        <v>1064.895</v>
      </c>
    </row>
    <row r="265" spans="1:7" ht="10.8" thickBot="1">
      <c r="A265" s="416" t="s">
        <v>1815</v>
      </c>
      <c r="B265" s="416" t="s">
        <v>3731</v>
      </c>
      <c r="C265" s="419"/>
      <c r="D265" s="418" t="s">
        <v>3726</v>
      </c>
      <c r="E265" s="419"/>
      <c r="F265" s="421"/>
      <c r="G265" s="420">
        <f>SUM(G266:G269)</f>
        <v>2120.5945999999999</v>
      </c>
    </row>
    <row r="266" spans="1:7" ht="13.8">
      <c r="A266" s="384"/>
      <c r="B266" s="409" t="s">
        <v>3732</v>
      </c>
      <c r="C266" s="294" t="s">
        <v>3532</v>
      </c>
      <c r="D266" s="397" t="s">
        <v>3727</v>
      </c>
      <c r="E266" s="294">
        <v>7</v>
      </c>
      <c r="F266" s="294">
        <v>28.12</v>
      </c>
      <c r="G266" s="385">
        <f>E266*F266</f>
        <v>196.84</v>
      </c>
    </row>
    <row r="267" spans="1:7" ht="20.399999999999999">
      <c r="A267" s="384"/>
      <c r="B267" s="409" t="s">
        <v>3733</v>
      </c>
      <c r="C267" s="294" t="s">
        <v>1834</v>
      </c>
      <c r="D267" s="397" t="s">
        <v>3728</v>
      </c>
      <c r="E267" s="294">
        <v>6</v>
      </c>
      <c r="F267" s="294">
        <v>186.46365000000003</v>
      </c>
      <c r="G267" s="385">
        <f>E267*F267</f>
        <v>1118.7819000000002</v>
      </c>
    </row>
    <row r="268" spans="1:7" ht="13.8">
      <c r="A268" s="384"/>
      <c r="B268" s="409" t="s">
        <v>3734</v>
      </c>
      <c r="C268" s="294" t="s">
        <v>3532</v>
      </c>
      <c r="D268" s="397" t="s">
        <v>3729</v>
      </c>
      <c r="E268" s="294">
        <v>7</v>
      </c>
      <c r="F268" s="294">
        <v>28.12</v>
      </c>
      <c r="G268" s="385">
        <f>E268*F268</f>
        <v>196.84</v>
      </c>
    </row>
    <row r="269" spans="1:7" ht="21" thickBot="1">
      <c r="A269" s="384"/>
      <c r="B269" s="409" t="s">
        <v>3735</v>
      </c>
      <c r="C269" s="294" t="s">
        <v>1834</v>
      </c>
      <c r="D269" s="397" t="s">
        <v>3730</v>
      </c>
      <c r="E269" s="294">
        <v>6</v>
      </c>
      <c r="F269" s="294">
        <v>101.35545</v>
      </c>
      <c r="G269" s="385">
        <f>E269*F269</f>
        <v>608.1327</v>
      </c>
    </row>
    <row r="270" spans="1:7" ht="21" thickBot="1">
      <c r="A270" s="416" t="s">
        <v>1815</v>
      </c>
      <c r="B270" s="416" t="s">
        <v>3743</v>
      </c>
      <c r="C270" s="419"/>
      <c r="D270" s="418" t="s">
        <v>3736</v>
      </c>
      <c r="E270" s="419"/>
      <c r="F270" s="421"/>
      <c r="G270" s="420">
        <f>SUM(G271:G276)</f>
        <v>87660</v>
      </c>
    </row>
    <row r="271" spans="1:7" ht="51">
      <c r="A271" s="384"/>
      <c r="B271" s="409" t="s">
        <v>3744</v>
      </c>
      <c r="C271" s="294" t="s">
        <v>1834</v>
      </c>
      <c r="D271" s="397" t="s">
        <v>3737</v>
      </c>
      <c r="E271" s="294">
        <v>1</v>
      </c>
      <c r="F271" s="294">
        <v>700.8</v>
      </c>
      <c r="G271" s="385">
        <f t="shared" ref="G271:G276" si="12">E271*F271</f>
        <v>700.8</v>
      </c>
    </row>
    <row r="272" spans="1:7" ht="51">
      <c r="A272" s="384"/>
      <c r="B272" s="409" t="s">
        <v>3745</v>
      </c>
      <c r="C272" s="294" t="s">
        <v>1834</v>
      </c>
      <c r="D272" s="397" t="s">
        <v>3738</v>
      </c>
      <c r="E272" s="294">
        <v>1</v>
      </c>
      <c r="F272" s="294">
        <v>700.8</v>
      </c>
      <c r="G272" s="385">
        <f t="shared" si="12"/>
        <v>700.8</v>
      </c>
    </row>
    <row r="273" spans="1:7" ht="51">
      <c r="A273" s="384"/>
      <c r="B273" s="409" t="s">
        <v>3746</v>
      </c>
      <c r="C273" s="294" t="s">
        <v>1834</v>
      </c>
      <c r="D273" s="397" t="s">
        <v>3739</v>
      </c>
      <c r="E273" s="294">
        <v>1</v>
      </c>
      <c r="F273" s="294">
        <v>700.8</v>
      </c>
      <c r="G273" s="385">
        <f t="shared" si="12"/>
        <v>700.8</v>
      </c>
    </row>
    <row r="274" spans="1:7" ht="20.399999999999999">
      <c r="A274" s="384"/>
      <c r="B274" s="409" t="s">
        <v>3747</v>
      </c>
      <c r="C274" s="294" t="s">
        <v>3542</v>
      </c>
      <c r="D274" s="397" t="s">
        <v>3740</v>
      </c>
      <c r="E274" s="294">
        <v>1970</v>
      </c>
      <c r="F274" s="294">
        <v>32.4</v>
      </c>
      <c r="G274" s="385">
        <f t="shared" si="12"/>
        <v>63828</v>
      </c>
    </row>
    <row r="275" spans="1:7" ht="20.399999999999999">
      <c r="A275" s="384"/>
      <c r="B275" s="409" t="s">
        <v>3748</v>
      </c>
      <c r="C275" s="294" t="s">
        <v>3542</v>
      </c>
      <c r="D275" s="397" t="s">
        <v>3741</v>
      </c>
      <c r="E275" s="294">
        <v>165</v>
      </c>
      <c r="F275" s="294">
        <v>28.799999999999997</v>
      </c>
      <c r="G275" s="385">
        <f t="shared" si="12"/>
        <v>4751.9999999999991</v>
      </c>
    </row>
    <row r="276" spans="1:7" ht="123" thickBot="1">
      <c r="A276" s="384"/>
      <c r="B276" s="409" t="s">
        <v>3749</v>
      </c>
      <c r="C276" s="294"/>
      <c r="D276" s="397" t="s">
        <v>3742</v>
      </c>
      <c r="E276" s="294">
        <v>18</v>
      </c>
      <c r="F276" s="294">
        <v>943.19999999999993</v>
      </c>
      <c r="G276" s="385">
        <f t="shared" si="12"/>
        <v>16977.599999999999</v>
      </c>
    </row>
    <row r="277" spans="1:7" ht="10.8" thickBot="1">
      <c r="A277" s="416" t="s">
        <v>1815</v>
      </c>
      <c r="B277" s="416" t="s">
        <v>3763</v>
      </c>
      <c r="C277" s="419"/>
      <c r="D277" s="418" t="s">
        <v>3750</v>
      </c>
      <c r="E277" s="419"/>
      <c r="F277" s="421"/>
      <c r="G277" s="420">
        <f>SUM(G278:G290)</f>
        <v>340794.076</v>
      </c>
    </row>
    <row r="278" spans="1:7" ht="13.8">
      <c r="A278" s="384"/>
      <c r="B278" s="409" t="s">
        <v>3764</v>
      </c>
      <c r="C278" s="295" t="s">
        <v>1834</v>
      </c>
      <c r="D278" s="397" t="s">
        <v>3751</v>
      </c>
      <c r="E278" s="294">
        <v>4</v>
      </c>
      <c r="F278" s="294">
        <v>1200</v>
      </c>
      <c r="G278" s="385">
        <f t="shared" ref="G278:G290" si="13">E278*F278</f>
        <v>4800</v>
      </c>
    </row>
    <row r="279" spans="1:7" ht="13.8">
      <c r="A279" s="384"/>
      <c r="B279" s="409" t="s">
        <v>3765</v>
      </c>
      <c r="C279" s="295" t="s">
        <v>1834</v>
      </c>
      <c r="D279" s="397" t="s">
        <v>3752</v>
      </c>
      <c r="E279" s="294">
        <v>4</v>
      </c>
      <c r="F279" s="294">
        <v>1082.3999999999999</v>
      </c>
      <c r="G279" s="385">
        <f t="shared" si="13"/>
        <v>4329.5999999999995</v>
      </c>
    </row>
    <row r="280" spans="1:7" ht="13.8">
      <c r="A280" s="384"/>
      <c r="B280" s="409" t="s">
        <v>3766</v>
      </c>
      <c r="C280" s="295" t="s">
        <v>3542</v>
      </c>
      <c r="D280" s="397" t="s">
        <v>3753</v>
      </c>
      <c r="E280" s="294">
        <v>448</v>
      </c>
      <c r="F280" s="294">
        <v>433.26</v>
      </c>
      <c r="G280" s="385">
        <f t="shared" si="13"/>
        <v>194100.47999999998</v>
      </c>
    </row>
    <row r="281" spans="1:7" ht="13.8">
      <c r="A281" s="384"/>
      <c r="B281" s="409" t="s">
        <v>3767</v>
      </c>
      <c r="C281" s="295" t="s">
        <v>1834</v>
      </c>
      <c r="D281" s="397" t="s">
        <v>3754</v>
      </c>
      <c r="E281" s="294">
        <v>4</v>
      </c>
      <c r="F281" s="294">
        <v>2333.4</v>
      </c>
      <c r="G281" s="385">
        <f t="shared" si="13"/>
        <v>9333.6</v>
      </c>
    </row>
    <row r="282" spans="1:7" ht="13.8">
      <c r="A282" s="384"/>
      <c r="B282" s="409" t="s">
        <v>3768</v>
      </c>
      <c r="C282" s="295" t="s">
        <v>1834</v>
      </c>
      <c r="D282" s="397" t="s">
        <v>3755</v>
      </c>
      <c r="E282" s="294">
        <v>4</v>
      </c>
      <c r="F282" s="294">
        <v>1376.64</v>
      </c>
      <c r="G282" s="385">
        <f t="shared" si="13"/>
        <v>5506.56</v>
      </c>
    </row>
    <row r="283" spans="1:7" ht="20.399999999999999">
      <c r="A283" s="384"/>
      <c r="B283" s="409" t="s">
        <v>3769</v>
      </c>
      <c r="C283" s="295" t="s">
        <v>1834</v>
      </c>
      <c r="D283" s="397" t="s">
        <v>3756</v>
      </c>
      <c r="E283" s="294">
        <v>1</v>
      </c>
      <c r="F283" s="294">
        <v>23334</v>
      </c>
      <c r="G283" s="385">
        <f t="shared" si="13"/>
        <v>23334</v>
      </c>
    </row>
    <row r="284" spans="1:7" ht="40.799999999999997">
      <c r="A284" s="384"/>
      <c r="B284" s="409" t="s">
        <v>3770</v>
      </c>
      <c r="C284" s="295" t="s">
        <v>1834</v>
      </c>
      <c r="D284" s="397" t="s">
        <v>3757</v>
      </c>
      <c r="E284" s="294">
        <v>4</v>
      </c>
      <c r="F284" s="294">
        <v>4056.828</v>
      </c>
      <c r="G284" s="385">
        <f t="shared" si="13"/>
        <v>16227.312</v>
      </c>
    </row>
    <row r="285" spans="1:7" ht="132.6">
      <c r="A285" s="384"/>
      <c r="B285" s="409" t="s">
        <v>3771</v>
      </c>
      <c r="C285" s="295" t="s">
        <v>1834</v>
      </c>
      <c r="D285" s="397" t="s">
        <v>3777</v>
      </c>
      <c r="E285" s="294">
        <v>4</v>
      </c>
      <c r="F285" s="294">
        <v>9261.8799999999992</v>
      </c>
      <c r="G285" s="385">
        <f t="shared" si="13"/>
        <v>37047.519999999997</v>
      </c>
    </row>
    <row r="286" spans="1:7" ht="20.399999999999999">
      <c r="A286" s="384"/>
      <c r="B286" s="409" t="s">
        <v>3772</v>
      </c>
      <c r="C286" s="295" t="s">
        <v>3542</v>
      </c>
      <c r="D286" s="397" t="s">
        <v>3758</v>
      </c>
      <c r="E286" s="294">
        <v>2000</v>
      </c>
      <c r="F286" s="294">
        <v>8.2319999999999993</v>
      </c>
      <c r="G286" s="385">
        <f t="shared" si="13"/>
        <v>16464</v>
      </c>
    </row>
    <row r="287" spans="1:7" ht="20.399999999999999">
      <c r="A287" s="384"/>
      <c r="B287" s="409" t="s">
        <v>3773</v>
      </c>
      <c r="C287" s="295" t="s">
        <v>3542</v>
      </c>
      <c r="D287" s="397" t="s">
        <v>3759</v>
      </c>
      <c r="E287" s="294">
        <v>1500</v>
      </c>
      <c r="F287" s="294">
        <v>9.5760000000000005</v>
      </c>
      <c r="G287" s="385">
        <f t="shared" si="13"/>
        <v>14364</v>
      </c>
    </row>
    <row r="288" spans="1:7" ht="13.8">
      <c r="A288" s="384"/>
      <c r="B288" s="409" t="s">
        <v>3774</v>
      </c>
      <c r="C288" s="295" t="s">
        <v>3542</v>
      </c>
      <c r="D288" s="397" t="s">
        <v>3760</v>
      </c>
      <c r="E288" s="294">
        <v>1</v>
      </c>
      <c r="F288" s="294">
        <v>2044.356</v>
      </c>
      <c r="G288" s="385">
        <f t="shared" si="13"/>
        <v>2044.356</v>
      </c>
    </row>
    <row r="289" spans="1:7" ht="13.8">
      <c r="A289" s="384"/>
      <c r="B289" s="409" t="s">
        <v>3775</v>
      </c>
      <c r="C289" s="295" t="s">
        <v>3542</v>
      </c>
      <c r="D289" s="397" t="s">
        <v>3761</v>
      </c>
      <c r="E289" s="294">
        <v>1</v>
      </c>
      <c r="F289" s="294">
        <v>642.64799999999991</v>
      </c>
      <c r="G289" s="385">
        <f t="shared" si="13"/>
        <v>642.64799999999991</v>
      </c>
    </row>
    <row r="290" spans="1:7" thickBot="1">
      <c r="A290" s="384"/>
      <c r="B290" s="409" t="s">
        <v>3776</v>
      </c>
      <c r="C290" s="295" t="s">
        <v>1834</v>
      </c>
      <c r="D290" s="397" t="s">
        <v>3762</v>
      </c>
      <c r="E290" s="294">
        <v>1</v>
      </c>
      <c r="F290" s="294">
        <v>12600</v>
      </c>
      <c r="G290" s="385">
        <f t="shared" si="13"/>
        <v>12600</v>
      </c>
    </row>
    <row r="291" spans="1:7" ht="10.8" thickBot="1">
      <c r="A291" s="416" t="s">
        <v>1815</v>
      </c>
      <c r="B291" s="416" t="s">
        <v>3783</v>
      </c>
      <c r="C291" s="419"/>
      <c r="D291" s="418" t="s">
        <v>3778</v>
      </c>
      <c r="E291" s="419"/>
      <c r="F291" s="421"/>
      <c r="G291" s="420">
        <f>SUM(G292:G296)</f>
        <v>26936.694</v>
      </c>
    </row>
    <row r="292" spans="1:7" ht="13.8">
      <c r="A292" s="384"/>
      <c r="B292" s="409" t="s">
        <v>3784</v>
      </c>
      <c r="C292" s="295" t="s">
        <v>1811</v>
      </c>
      <c r="D292" s="397" t="s">
        <v>3779</v>
      </c>
      <c r="E292" s="294">
        <v>9</v>
      </c>
      <c r="F292" s="294">
        <v>50.31</v>
      </c>
      <c r="G292" s="385">
        <f>E292*F292</f>
        <v>452.79</v>
      </c>
    </row>
    <row r="293" spans="1:7" ht="81.599999999999994">
      <c r="A293" s="384"/>
      <c r="B293" s="409" t="s">
        <v>3785</v>
      </c>
      <c r="C293" s="295" t="s">
        <v>1811</v>
      </c>
      <c r="D293" s="397" t="s">
        <v>3780</v>
      </c>
      <c r="E293" s="294">
        <v>9</v>
      </c>
      <c r="F293" s="294">
        <v>800</v>
      </c>
      <c r="G293" s="385">
        <f>E293*F293</f>
        <v>7200</v>
      </c>
    </row>
    <row r="294" spans="1:7" ht="40.799999999999997">
      <c r="A294" s="384"/>
      <c r="B294" s="409" t="s">
        <v>3786</v>
      </c>
      <c r="C294" s="295" t="s">
        <v>3781</v>
      </c>
      <c r="D294" s="397" t="s">
        <v>3782</v>
      </c>
      <c r="E294" s="294">
        <v>490.8</v>
      </c>
      <c r="F294" s="294">
        <v>3.38</v>
      </c>
      <c r="G294" s="385">
        <f>E294*F294</f>
        <v>1658.904</v>
      </c>
    </row>
    <row r="295" spans="1:7" ht="112.2">
      <c r="A295" s="384"/>
      <c r="B295" s="409" t="s">
        <v>3787</v>
      </c>
      <c r="C295" s="295" t="s">
        <v>1834</v>
      </c>
      <c r="D295" s="397" t="s">
        <v>3789</v>
      </c>
      <c r="E295" s="294">
        <v>1</v>
      </c>
      <c r="F295" s="294">
        <v>9625</v>
      </c>
      <c r="G295" s="385">
        <f>E295*F295</f>
        <v>9625</v>
      </c>
    </row>
    <row r="296" spans="1:7" ht="133.19999999999999" thickBot="1">
      <c r="A296" s="384"/>
      <c r="B296" s="409" t="s">
        <v>3788</v>
      </c>
      <c r="C296" s="295" t="s">
        <v>1834</v>
      </c>
      <c r="D296" s="397" t="s">
        <v>3790</v>
      </c>
      <c r="E296" s="294">
        <v>80</v>
      </c>
      <c r="F296" s="294">
        <v>100</v>
      </c>
      <c r="G296" s="385">
        <f>E296*F296</f>
        <v>8000</v>
      </c>
    </row>
    <row r="297" spans="1:7" ht="15.75" customHeight="1" thickBot="1">
      <c r="A297" s="422"/>
      <c r="B297" s="423"/>
      <c r="C297" s="423"/>
      <c r="D297" s="424" t="s">
        <v>2728</v>
      </c>
      <c r="E297" s="425"/>
      <c r="F297" s="425"/>
      <c r="G297" s="426">
        <f>+G150+G156+G165+G167+G170+G174+G176+G178+G183+G185+G196+G217+G219+G225+G227+G233+G265+G270+G277+G291</f>
        <v>1306499.2118499998</v>
      </c>
    </row>
  </sheetData>
  <sheetProtection selectLockedCells="1"/>
  <autoFilter ref="A3:G297" xr:uid="{EB27F678-2E88-451F-8B30-CCF65E03FDCA}"/>
  <mergeCells count="1">
    <mergeCell ref="A2:G2"/>
  </mergeCells>
  <phoneticPr fontId="61" type="noConversion"/>
  <pageMargins left="0.78740157480314965" right="0.59055118110236227" top="0.78740157480314965" bottom="0.59055118110236227" header="0" footer="0"/>
  <pageSetup paperSize="9" scale="58" fitToHeight="10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C8E54-5912-47EA-B910-B316AC36F91D}">
  <sheetPr>
    <tabColor rgb="FFFFFF00"/>
    <pageSetUpPr fitToPage="1"/>
  </sheetPr>
  <dimension ref="A1:G32"/>
  <sheetViews>
    <sheetView showGridLines="0" zoomScaleNormal="100" zoomScaleSheetLayoutView="120" workbookViewId="0">
      <selection activeCell="E25" sqref="E25"/>
    </sheetView>
  </sheetViews>
  <sheetFormatPr baseColWidth="10" defaultColWidth="11" defaultRowHeight="13.8"/>
  <cols>
    <col min="1" max="1" width="41.5" style="25" customWidth="1"/>
    <col min="2" max="2" width="10.19921875" style="25" customWidth="1"/>
    <col min="3" max="3" width="15.59765625" style="22" customWidth="1"/>
    <col min="4" max="4" width="7.69921875" style="25" customWidth="1"/>
    <col min="5" max="5" width="4.69921875" style="25" customWidth="1"/>
    <col min="6" max="16384" width="11" style="25"/>
  </cols>
  <sheetData>
    <row r="1" spans="1:7">
      <c r="A1" s="430" t="s">
        <v>3804</v>
      </c>
      <c r="B1" s="430"/>
      <c r="C1" s="430"/>
      <c r="D1" s="430"/>
      <c r="E1" s="43"/>
    </row>
    <row r="2" spans="1:7">
      <c r="A2" s="430" t="s">
        <v>72</v>
      </c>
      <c r="B2" s="430"/>
      <c r="C2" s="430"/>
      <c r="D2" s="430"/>
      <c r="E2" s="43"/>
    </row>
    <row r="4" spans="1:7" ht="51.75" customHeight="1">
      <c r="A4" s="432" t="s">
        <v>3797</v>
      </c>
      <c r="B4" s="432"/>
      <c r="C4" s="432"/>
      <c r="D4" s="432"/>
      <c r="E4" s="44"/>
    </row>
    <row r="5" spans="1:7" ht="21" customHeight="1">
      <c r="A5" s="21" t="s">
        <v>119</v>
      </c>
      <c r="B5" s="21"/>
    </row>
    <row r="6" spans="1:7" ht="15" customHeight="1">
      <c r="A6" s="23" t="s">
        <v>73</v>
      </c>
      <c r="B6" s="23"/>
      <c r="C6" s="24">
        <f>'COMPRAS Y SERVICIOS'!D61</f>
        <v>5782.7889999999998</v>
      </c>
      <c r="D6" s="25" t="s">
        <v>74</v>
      </c>
      <c r="G6" s="49"/>
    </row>
    <row r="7" spans="1:7" ht="8.25" customHeight="1">
      <c r="C7" s="26"/>
    </row>
    <row r="8" spans="1:7">
      <c r="A8" s="43" t="s">
        <v>75</v>
      </c>
      <c r="B8" s="43"/>
      <c r="C8" s="27"/>
    </row>
    <row r="9" spans="1:7">
      <c r="C9" s="26"/>
    </row>
    <row r="10" spans="1:7">
      <c r="A10" s="222" t="s">
        <v>1826</v>
      </c>
      <c r="C10" s="37">
        <f>ROUND(C6*1826,2)</f>
        <v>10559372.710000001</v>
      </c>
    </row>
    <row r="11" spans="1:7">
      <c r="A11" s="222" t="s">
        <v>1831</v>
      </c>
      <c r="C11" s="37">
        <f>'PERSONAL EDAR ACCMA'!G60</f>
        <v>208369.6</v>
      </c>
    </row>
    <row r="12" spans="1:7">
      <c r="A12" s="25" t="s">
        <v>83</v>
      </c>
      <c r="C12" s="37">
        <f>'Mantenimientos €'!B18</f>
        <v>4233903.2</v>
      </c>
    </row>
    <row r="13" spans="1:7">
      <c r="A13" s="25" t="s">
        <v>84</v>
      </c>
      <c r="C13" s="37">
        <f>MEJORAS!G297</f>
        <v>1306499.2118499998</v>
      </c>
    </row>
    <row r="14" spans="1:7">
      <c r="C14" s="38"/>
    </row>
    <row r="15" spans="1:7">
      <c r="A15" s="29" t="s">
        <v>85</v>
      </c>
      <c r="B15" s="29"/>
      <c r="C15" s="38">
        <f>+C10+C11+C12+C13</f>
        <v>16308144.721850002</v>
      </c>
    </row>
    <row r="16" spans="1:7">
      <c r="C16" s="37"/>
    </row>
    <row r="17" spans="1:5">
      <c r="A17" s="25" t="s">
        <v>77</v>
      </c>
      <c r="C17" s="37">
        <f>ROUND(C15*13%,2)</f>
        <v>2120058.81</v>
      </c>
    </row>
    <row r="18" spans="1:5">
      <c r="A18" s="25" t="s">
        <v>78</v>
      </c>
      <c r="C18" s="41">
        <f>ROUND(C15*6%,2)</f>
        <v>978488.68</v>
      </c>
    </row>
    <row r="19" spans="1:5">
      <c r="C19" s="42"/>
    </row>
    <row r="20" spans="1:5">
      <c r="A20" s="29" t="s">
        <v>123</v>
      </c>
      <c r="B20" s="29"/>
      <c r="C20" s="38">
        <f>C15+C17+C18</f>
        <v>19406692.211850002</v>
      </c>
      <c r="D20" s="21"/>
    </row>
    <row r="21" spans="1:5">
      <c r="A21" s="29"/>
      <c r="B21" s="29"/>
      <c r="C21" s="38"/>
      <c r="D21" s="21"/>
    </row>
    <row r="22" spans="1:5">
      <c r="A22" s="29" t="s">
        <v>122</v>
      </c>
      <c r="B22" s="30">
        <f>'Anexo II.a'!B22</f>
        <v>0</v>
      </c>
      <c r="C22" s="38">
        <f>ROUND(ROUND($B22,4)*-1*C20,2)</f>
        <v>0</v>
      </c>
      <c r="D22" s="21"/>
    </row>
    <row r="23" spans="1:5">
      <c r="A23" s="29"/>
      <c r="B23" s="29"/>
      <c r="C23" s="38"/>
      <c r="D23" s="21"/>
    </row>
    <row r="24" spans="1:5" ht="22.5" customHeight="1">
      <c r="A24" s="25" t="s">
        <v>125</v>
      </c>
      <c r="C24" s="256">
        <v>750000</v>
      </c>
    </row>
    <row r="25" spans="1:5" ht="22.5" customHeight="1">
      <c r="A25" s="32" t="s">
        <v>126</v>
      </c>
      <c r="C25" s="255">
        <f>ROUND(((C20+C22+C24)*0.14%)+((C20+C22+C24)*0.084%),2)</f>
        <v>45150.99</v>
      </c>
    </row>
    <row r="26" spans="1:5" s="32" customFormat="1" ht="22.5" customHeight="1">
      <c r="A26" s="32" t="s">
        <v>127</v>
      </c>
      <c r="C26" s="255">
        <v>850000</v>
      </c>
      <c r="D26" s="25"/>
    </row>
    <row r="27" spans="1:5" s="32" customFormat="1" ht="22.5" customHeight="1">
      <c r="A27" s="394" t="s">
        <v>3514</v>
      </c>
      <c r="C27" s="255">
        <v>787500</v>
      </c>
      <c r="D27" s="25"/>
    </row>
    <row r="28" spans="1:5" s="32" customFormat="1">
      <c r="C28" s="50"/>
      <c r="D28" s="25"/>
    </row>
    <row r="29" spans="1:5" s="32" customFormat="1">
      <c r="A29" s="35" t="s">
        <v>82</v>
      </c>
      <c r="B29" s="35"/>
      <c r="C29" s="36">
        <f>ROUND(C20+C24+C25+C26+C27+C22,2)</f>
        <v>21839343.199999999</v>
      </c>
      <c r="D29" s="21"/>
    </row>
    <row r="30" spans="1:5">
      <c r="C30" s="26"/>
    </row>
    <row r="32" spans="1:5" ht="42" customHeight="1">
      <c r="A32" s="433" t="s">
        <v>124</v>
      </c>
      <c r="B32" s="433"/>
      <c r="C32" s="433"/>
      <c r="D32" s="433"/>
      <c r="E32" s="433"/>
    </row>
  </sheetData>
  <sheetProtection selectLockedCells="1"/>
  <mergeCells count="4">
    <mergeCell ref="A1:D1"/>
    <mergeCell ref="A2:D2"/>
    <mergeCell ref="A4:D4"/>
    <mergeCell ref="A32:E32"/>
  </mergeCells>
  <printOptions horizontalCentered="1"/>
  <pageMargins left="0.9055118110236221"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4ECAA-ABAF-4F5F-BC93-19482640819E}">
  <sheetPr>
    <tabColor rgb="FFFFFF00"/>
    <pageSetUpPr fitToPage="1"/>
  </sheetPr>
  <dimension ref="A1:G31"/>
  <sheetViews>
    <sheetView showGridLines="0" zoomScaleNormal="100" zoomScaleSheetLayoutView="100" workbookViewId="0">
      <selection activeCell="A2" sqref="A2:D2"/>
    </sheetView>
  </sheetViews>
  <sheetFormatPr baseColWidth="10" defaultColWidth="11" defaultRowHeight="13.8"/>
  <cols>
    <col min="1" max="1" width="41.5" style="25" customWidth="1"/>
    <col min="2" max="2" width="10.19921875" style="25" customWidth="1"/>
    <col min="3" max="3" width="15.59765625" style="22" customWidth="1"/>
    <col min="4" max="4" width="7.69921875" style="25" customWidth="1"/>
    <col min="5" max="5" width="4.69921875" style="25" customWidth="1"/>
    <col min="6" max="16384" width="11" style="25"/>
  </cols>
  <sheetData>
    <row r="1" spans="1:7">
      <c r="A1" s="430" t="s">
        <v>3804</v>
      </c>
      <c r="B1" s="430"/>
      <c r="C1" s="430"/>
      <c r="D1" s="430"/>
      <c r="E1" s="43"/>
    </row>
    <row r="2" spans="1:7">
      <c r="A2" s="430" t="s">
        <v>72</v>
      </c>
      <c r="B2" s="430"/>
      <c r="C2" s="430"/>
      <c r="D2" s="430"/>
      <c r="E2" s="43"/>
    </row>
    <row r="4" spans="1:7" ht="51.75" customHeight="1">
      <c r="A4" s="432" t="s">
        <v>3797</v>
      </c>
      <c r="B4" s="432"/>
      <c r="C4" s="432"/>
      <c r="D4" s="432"/>
      <c r="E4" s="44"/>
    </row>
    <row r="5" spans="1:7" ht="21" customHeight="1">
      <c r="A5" s="21" t="s">
        <v>120</v>
      </c>
      <c r="B5" s="21"/>
    </row>
    <row r="6" spans="1:7" ht="15" customHeight="1">
      <c r="A6" s="23" t="s">
        <v>73</v>
      </c>
      <c r="B6" s="23"/>
      <c r="C6" s="24">
        <f>'COMPRAS Y SERVICIOS'!E61</f>
        <v>4288.8770000000004</v>
      </c>
      <c r="D6" s="25" t="s">
        <v>74</v>
      </c>
      <c r="G6" s="49"/>
    </row>
    <row r="7" spans="1:7" ht="8.25" customHeight="1">
      <c r="C7" s="26"/>
    </row>
    <row r="8" spans="1:7">
      <c r="A8" s="43" t="s">
        <v>75</v>
      </c>
      <c r="B8" s="43"/>
      <c r="C8" s="27"/>
    </row>
    <row r="9" spans="1:7">
      <c r="C9" s="26"/>
    </row>
    <row r="10" spans="1:7">
      <c r="A10" s="222" t="s">
        <v>1826</v>
      </c>
      <c r="C10" s="37">
        <f>ROUND(C6*1826,2)</f>
        <v>7831489.4000000004</v>
      </c>
    </row>
    <row r="11" spans="1:7">
      <c r="A11" s="222" t="s">
        <v>1831</v>
      </c>
      <c r="C11" s="37">
        <f>'PERSONAL TTA ACCMA'!G60</f>
        <v>92229.45</v>
      </c>
    </row>
    <row r="12" spans="1:7">
      <c r="A12" s="25" t="s">
        <v>83</v>
      </c>
      <c r="C12" s="37">
        <f>'Mantenimientos €'!B34</f>
        <v>819956.41000000015</v>
      </c>
    </row>
    <row r="13" spans="1:7">
      <c r="C13" s="28"/>
    </row>
    <row r="14" spans="1:7">
      <c r="C14" s="38"/>
    </row>
    <row r="15" spans="1:7">
      <c r="A15" s="29" t="s">
        <v>85</v>
      </c>
      <c r="B15" s="29"/>
      <c r="C15" s="38">
        <f>+C10+C11+C12+C13</f>
        <v>8743675.2600000016</v>
      </c>
    </row>
    <row r="16" spans="1:7">
      <c r="C16" s="37"/>
    </row>
    <row r="17" spans="1:5">
      <c r="A17" s="25" t="s">
        <v>77</v>
      </c>
      <c r="C17" s="37">
        <f>ROUND(C15*13%,2)</f>
        <v>1136677.78</v>
      </c>
    </row>
    <row r="18" spans="1:5">
      <c r="A18" s="25" t="s">
        <v>78</v>
      </c>
      <c r="C18" s="41">
        <f>ROUND(C15*6%,2)</f>
        <v>524620.52</v>
      </c>
    </row>
    <row r="19" spans="1:5">
      <c r="C19" s="42"/>
    </row>
    <row r="20" spans="1:5">
      <c r="A20" s="29" t="s">
        <v>123</v>
      </c>
      <c r="B20" s="29"/>
      <c r="C20" s="38">
        <f>C15+C17+C18</f>
        <v>10404973.560000001</v>
      </c>
      <c r="D20" s="21"/>
    </row>
    <row r="21" spans="1:5">
      <c r="A21" s="29"/>
      <c r="B21" s="29"/>
      <c r="C21" s="38"/>
      <c r="D21" s="21"/>
    </row>
    <row r="22" spans="1:5">
      <c r="A22" s="29" t="s">
        <v>122</v>
      </c>
      <c r="B22" s="30">
        <f>'Anexo II.a'!B22</f>
        <v>0</v>
      </c>
      <c r="C22" s="38">
        <f>ROUND(ROUND($B22,4)*-1*C20,2)</f>
        <v>0</v>
      </c>
      <c r="D22" s="21"/>
    </row>
    <row r="23" spans="1:5">
      <c r="A23" s="29"/>
      <c r="B23" s="29"/>
      <c r="C23" s="38"/>
      <c r="D23" s="21"/>
    </row>
    <row r="24" spans="1:5" ht="22.5" customHeight="1">
      <c r="A24" s="25" t="s">
        <v>125</v>
      </c>
      <c r="C24" s="256">
        <v>150000</v>
      </c>
    </row>
    <row r="25" spans="1:5" ht="22.5" customHeight="1">
      <c r="A25" s="32" t="s">
        <v>126</v>
      </c>
      <c r="C25" s="255">
        <f>ROUND(((C20+C22+C24)*0.14%)+((C20+C22+C24)*0.084%),2)</f>
        <v>23643.14</v>
      </c>
    </row>
    <row r="26" spans="1:5" s="32" customFormat="1" ht="22.5" customHeight="1">
      <c r="A26" s="32" t="s">
        <v>127</v>
      </c>
      <c r="C26" s="255">
        <v>0</v>
      </c>
      <c r="D26" s="25"/>
    </row>
    <row r="27" spans="1:5" s="32" customFormat="1" ht="22.5" customHeight="1">
      <c r="A27" s="394" t="s">
        <v>3514</v>
      </c>
      <c r="C27" s="255">
        <v>0</v>
      </c>
      <c r="D27" s="25"/>
    </row>
    <row r="28" spans="1:5" s="32" customFormat="1">
      <c r="A28" s="34"/>
      <c r="B28" s="34"/>
      <c r="C28" s="50"/>
      <c r="D28" s="25"/>
    </row>
    <row r="29" spans="1:5" s="32" customFormat="1">
      <c r="A29" s="35" t="s">
        <v>82</v>
      </c>
      <c r="B29" s="35"/>
      <c r="C29" s="36">
        <f>ROUND(C20+C24+C25+C26+C27+C22,2)</f>
        <v>10578616.699999999</v>
      </c>
      <c r="D29" s="21" t="s">
        <v>76</v>
      </c>
    </row>
    <row r="30" spans="1:5">
      <c r="C30" s="26"/>
    </row>
    <row r="31" spans="1:5" ht="42" customHeight="1">
      <c r="A31" s="433" t="s">
        <v>124</v>
      </c>
      <c r="B31" s="433"/>
      <c r="C31" s="433"/>
      <c r="D31" s="433"/>
      <c r="E31" s="433"/>
    </row>
  </sheetData>
  <sheetProtection selectLockedCells="1"/>
  <mergeCells count="4">
    <mergeCell ref="A1:D1"/>
    <mergeCell ref="A2:D2"/>
    <mergeCell ref="A4:D4"/>
    <mergeCell ref="A31:E31"/>
  </mergeCells>
  <printOptions horizontalCentered="1"/>
  <pageMargins left="0.9055118110236221" right="0.5118110236220472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2">
    <tabColor rgb="FFFFFF00"/>
    <pageSetUpPr fitToPage="1"/>
  </sheetPr>
  <dimension ref="A1:E31"/>
  <sheetViews>
    <sheetView showGridLines="0" zoomScaleNormal="100" zoomScaleSheetLayoutView="100" workbookViewId="0">
      <selection activeCell="A2" sqref="A2:D2"/>
    </sheetView>
  </sheetViews>
  <sheetFormatPr baseColWidth="10" defaultColWidth="11" defaultRowHeight="13.8"/>
  <cols>
    <col min="1" max="1" width="41.5" style="25" customWidth="1"/>
    <col min="2" max="2" width="10.19921875" style="25" customWidth="1"/>
    <col min="3" max="3" width="15.59765625" style="22" customWidth="1"/>
    <col min="4" max="4" width="7.69921875" style="25" customWidth="1"/>
    <col min="5" max="5" width="4.69921875" style="25" customWidth="1"/>
    <col min="6" max="16384" width="11" style="25"/>
  </cols>
  <sheetData>
    <row r="1" spans="1:5">
      <c r="A1" s="430" t="s">
        <v>3804</v>
      </c>
      <c r="B1" s="430"/>
      <c r="C1" s="430"/>
      <c r="D1" s="430"/>
      <c r="E1" s="43"/>
    </row>
    <row r="2" spans="1:5">
      <c r="A2" s="430" t="s">
        <v>72</v>
      </c>
      <c r="B2" s="430"/>
      <c r="C2" s="430"/>
      <c r="D2" s="430"/>
      <c r="E2" s="43"/>
    </row>
    <row r="4" spans="1:5" ht="51.75" customHeight="1">
      <c r="A4" s="432" t="s">
        <v>3797</v>
      </c>
      <c r="B4" s="432"/>
      <c r="C4" s="432"/>
      <c r="D4" s="432"/>
      <c r="E4" s="44"/>
    </row>
    <row r="5" spans="1:5" ht="21" customHeight="1">
      <c r="A5" s="21" t="s">
        <v>121</v>
      </c>
      <c r="B5" s="21"/>
    </row>
    <row r="6" spans="1:5" ht="15" customHeight="1">
      <c r="A6" s="23" t="s">
        <v>73</v>
      </c>
      <c r="B6" s="23"/>
      <c r="C6" s="24">
        <f>'COMPRAS Y SERVICIOS'!F61</f>
        <v>1204.0029999999999</v>
      </c>
      <c r="D6" s="25" t="s">
        <v>74</v>
      </c>
    </row>
    <row r="7" spans="1:5" ht="8.25" customHeight="1">
      <c r="C7" s="26"/>
    </row>
    <row r="8" spans="1:5">
      <c r="A8" s="43" t="s">
        <v>75</v>
      </c>
      <c r="B8" s="43"/>
      <c r="C8" s="27"/>
    </row>
    <row r="9" spans="1:5">
      <c r="C9" s="26"/>
    </row>
    <row r="10" spans="1:5">
      <c r="A10" s="222" t="s">
        <v>1826</v>
      </c>
      <c r="C10" s="37">
        <f>ROUND(C6*1826,2)</f>
        <v>2198509.48</v>
      </c>
    </row>
    <row r="11" spans="1:5">
      <c r="A11" s="222" t="s">
        <v>1831</v>
      </c>
      <c r="C11" s="37">
        <f>'PERSONAL ERA ACCMA'!G60</f>
        <v>26688.649999999998</v>
      </c>
    </row>
    <row r="12" spans="1:5">
      <c r="A12" s="25" t="s">
        <v>83</v>
      </c>
      <c r="C12" s="37">
        <f>'Mantenimientos €'!B26</f>
        <v>200763.95</v>
      </c>
    </row>
    <row r="13" spans="1:5">
      <c r="C13" s="28"/>
    </row>
    <row r="14" spans="1:5">
      <c r="C14" s="38"/>
    </row>
    <row r="15" spans="1:5">
      <c r="A15" s="29" t="s">
        <v>85</v>
      </c>
      <c r="B15" s="29"/>
      <c r="C15" s="38">
        <f>+C10+C11+C12+C13</f>
        <v>2425962.08</v>
      </c>
    </row>
    <row r="16" spans="1:5">
      <c r="C16" s="37"/>
    </row>
    <row r="17" spans="1:5">
      <c r="A17" s="25" t="s">
        <v>77</v>
      </c>
      <c r="C17" s="37">
        <f>ROUND(C15*13%,2)</f>
        <v>315375.07</v>
      </c>
    </row>
    <row r="18" spans="1:5">
      <c r="A18" s="25" t="s">
        <v>78</v>
      </c>
      <c r="C18" s="41">
        <f>ROUND(C15*6%,2)</f>
        <v>145557.72</v>
      </c>
    </row>
    <row r="19" spans="1:5">
      <c r="C19" s="42"/>
    </row>
    <row r="20" spans="1:5">
      <c r="A20" s="29" t="s">
        <v>123</v>
      </c>
      <c r="B20" s="29"/>
      <c r="C20" s="38">
        <f>C15+C17+C18</f>
        <v>2886894.87</v>
      </c>
      <c r="D20" s="21"/>
    </row>
    <row r="21" spans="1:5">
      <c r="A21" s="29"/>
      <c r="B21" s="29"/>
      <c r="C21" s="38"/>
      <c r="D21" s="21"/>
    </row>
    <row r="22" spans="1:5">
      <c r="A22" s="29" t="s">
        <v>122</v>
      </c>
      <c r="B22" s="30">
        <f>'Anexo II.a'!B22</f>
        <v>0</v>
      </c>
      <c r="C22" s="38">
        <f>ROUND(ROUND($B22,4)*-1*C20,2)</f>
        <v>0</v>
      </c>
      <c r="D22" s="21"/>
    </row>
    <row r="23" spans="1:5">
      <c r="A23" s="29"/>
      <c r="B23" s="29"/>
      <c r="C23" s="38"/>
      <c r="D23" s="21"/>
    </row>
    <row r="24" spans="1:5">
      <c r="A24" s="25" t="s">
        <v>125</v>
      </c>
      <c r="C24" s="256">
        <v>100000</v>
      </c>
    </row>
    <row r="25" spans="1:5" ht="22.5" customHeight="1">
      <c r="A25" s="32" t="s">
        <v>126</v>
      </c>
      <c r="C25" s="255">
        <f>ROUND(((C20+C22+C24)*0.14%)+((C20+C22+C24)*0.084%),2)</f>
        <v>6690.64</v>
      </c>
    </row>
    <row r="26" spans="1:5" s="32" customFormat="1" ht="22.5" customHeight="1">
      <c r="A26" s="32" t="s">
        <v>127</v>
      </c>
      <c r="C26" s="255">
        <v>0</v>
      </c>
      <c r="D26" s="25"/>
    </row>
    <row r="27" spans="1:5" s="32" customFormat="1" ht="22.5" customHeight="1">
      <c r="A27" s="394" t="s">
        <v>3514</v>
      </c>
      <c r="C27" s="255">
        <v>0</v>
      </c>
      <c r="D27" s="25"/>
    </row>
    <row r="28" spans="1:5" s="32" customFormat="1">
      <c r="A28" s="34"/>
      <c r="B28" s="34"/>
      <c r="C28" s="50"/>
      <c r="D28" s="25"/>
    </row>
    <row r="29" spans="1:5" s="32" customFormat="1">
      <c r="A29" s="35" t="s">
        <v>82</v>
      </c>
      <c r="B29" s="35"/>
      <c r="C29" s="36">
        <f>ROUND(C20+C24+C25+C26+C27+C22,2)</f>
        <v>2993585.51</v>
      </c>
      <c r="D29" s="21" t="s">
        <v>76</v>
      </c>
    </row>
    <row r="30" spans="1:5">
      <c r="C30" s="26"/>
    </row>
    <row r="31" spans="1:5" ht="42" customHeight="1">
      <c r="A31" s="433" t="s">
        <v>124</v>
      </c>
      <c r="B31" s="433"/>
      <c r="C31" s="433"/>
      <c r="D31" s="433"/>
      <c r="E31" s="433"/>
    </row>
  </sheetData>
  <sheetProtection selectLockedCells="1"/>
  <mergeCells count="4">
    <mergeCell ref="A1:D1"/>
    <mergeCell ref="A2:D2"/>
    <mergeCell ref="A4:D4"/>
    <mergeCell ref="A31:E31"/>
  </mergeCells>
  <printOptions horizontalCentered="1"/>
  <pageMargins left="0.9055118110236221" right="0.5118110236220472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4">
    <tabColor theme="8" tint="0.59999389629810485"/>
    <pageSetUpPr fitToPage="1"/>
  </sheetPr>
  <dimension ref="A1:N65"/>
  <sheetViews>
    <sheetView showGridLines="0" zoomScaleNormal="100" zoomScaleSheetLayoutView="100" workbookViewId="0">
      <selection activeCell="A2" sqref="A2:F2"/>
    </sheetView>
  </sheetViews>
  <sheetFormatPr baseColWidth="10" defaultColWidth="11" defaultRowHeight="16.2"/>
  <cols>
    <col min="1" max="1" width="15.59765625" style="70" customWidth="1"/>
    <col min="2" max="2" width="24.09765625" style="70" customWidth="1"/>
    <col min="3" max="3" width="10.8984375" style="72" customWidth="1"/>
    <col min="4" max="4" width="12.19921875" style="72" customWidth="1"/>
    <col min="5" max="5" width="12.09765625" style="70" customWidth="1"/>
    <col min="6" max="7" width="15.59765625" style="70" customWidth="1"/>
    <col min="8" max="8" width="16.69921875" style="70" customWidth="1"/>
    <col min="9" max="9" width="13.09765625" style="70" customWidth="1"/>
    <col min="10" max="10" width="11" style="70"/>
    <col min="11" max="11" width="22.69921875" style="70" customWidth="1"/>
    <col min="12" max="12" width="20.09765625" style="70" customWidth="1"/>
    <col min="13" max="16384" width="11" style="70"/>
  </cols>
  <sheetData>
    <row r="1" spans="1:14">
      <c r="A1" s="445" t="s">
        <v>3804</v>
      </c>
      <c r="B1" s="445"/>
      <c r="C1" s="445"/>
      <c r="D1" s="445"/>
      <c r="E1" s="445"/>
      <c r="F1" s="445"/>
      <c r="G1" s="181"/>
    </row>
    <row r="2" spans="1:14">
      <c r="A2" s="445" t="s">
        <v>86</v>
      </c>
      <c r="B2" s="445"/>
      <c r="C2" s="445"/>
      <c r="D2" s="445"/>
      <c r="E2" s="445"/>
      <c r="F2" s="445"/>
      <c r="G2" s="181"/>
      <c r="H2" s="191"/>
    </row>
    <row r="3" spans="1:14" ht="33" customHeight="1">
      <c r="A3" s="446" t="s">
        <v>128</v>
      </c>
      <c r="B3" s="446"/>
      <c r="C3" s="446"/>
      <c r="D3" s="446"/>
      <c r="E3" s="446"/>
      <c r="F3" s="446"/>
      <c r="G3" s="182"/>
      <c r="H3" s="191"/>
    </row>
    <row r="4" spans="1:14">
      <c r="A4" s="152"/>
      <c r="B4" s="135"/>
      <c r="C4" s="136"/>
      <c r="D4" s="136"/>
      <c r="E4" s="135"/>
      <c r="F4" s="135"/>
      <c r="G4" s="135"/>
    </row>
    <row r="5" spans="1:14" ht="30.75" customHeight="1">
      <c r="A5" s="447" t="s">
        <v>3797</v>
      </c>
      <c r="B5" s="447"/>
      <c r="C5" s="447"/>
      <c r="D5" s="447"/>
      <c r="E5" s="447"/>
      <c r="F5" s="447"/>
      <c r="G5" s="183"/>
    </row>
    <row r="6" spans="1:14">
      <c r="A6" s="73"/>
      <c r="B6" s="73"/>
      <c r="C6" s="74"/>
      <c r="D6" s="74"/>
      <c r="E6" s="73"/>
      <c r="F6" s="73"/>
      <c r="G6" s="73"/>
    </row>
    <row r="7" spans="1:14" ht="16.8" thickBot="1">
      <c r="A7" s="71"/>
    </row>
    <row r="8" spans="1:14" ht="25.2" thickTop="1" thickBot="1">
      <c r="A8" s="75" t="s">
        <v>79</v>
      </c>
      <c r="B8" s="76" t="s">
        <v>80</v>
      </c>
      <c r="C8" s="77" t="s">
        <v>50</v>
      </c>
      <c r="D8" s="76" t="s">
        <v>81</v>
      </c>
      <c r="E8" s="77" t="s">
        <v>51</v>
      </c>
      <c r="F8" s="78" t="s">
        <v>2</v>
      </c>
      <c r="G8" s="192"/>
    </row>
    <row r="9" spans="1:14" ht="18" customHeight="1" thickTop="1" thickBot="1">
      <c r="A9" s="448" t="s">
        <v>52</v>
      </c>
      <c r="B9" s="449"/>
      <c r="C9" s="449"/>
      <c r="D9" s="449"/>
      <c r="E9" s="449"/>
      <c r="F9" s="450"/>
      <c r="G9" s="193"/>
    </row>
    <row r="10" spans="1:14" ht="18" customHeight="1">
      <c r="A10" s="163" t="s">
        <v>53</v>
      </c>
      <c r="B10" s="164" t="s">
        <v>54</v>
      </c>
      <c r="C10" s="160">
        <f>'PERSONAL EDAR ACCB'!C10*'PERSONAL EDAR ACCB'!D10/100+'PERSONAL EDAR ACCMA'!C10*'PERSONAL EDAR ACCMA'!D10/100+'PERSONAL TTA ACCMA'!C10*'PERSONAL TTA ACCMA'!D10/100+'PERSONAL ERA ACCMA'!C10*'PERSONAL ERA ACCMA'!D10/100</f>
        <v>5</v>
      </c>
      <c r="D10" s="160">
        <f>'PERSONAL EDAR ACCB'!D10+'PERSONAL EDAR ACCMA'!D10+'PERSONAL TTA ACCMA'!D10+'PERSONAL ERA ACCMA'!D10</f>
        <v>100</v>
      </c>
      <c r="E10" s="232">
        <v>82407.217237533259</v>
      </c>
      <c r="F10" s="218">
        <f>'PERSONAL EDAR ACCB'!F10+'PERSONAL EDAR ACCMA'!F10+'PERSONAL TTA ACCMA'!F10+'PERSONAL ERA ACCMA'!F10</f>
        <v>412036.1</v>
      </c>
      <c r="G10" s="212">
        <f>F10*5</f>
        <v>2060180.5</v>
      </c>
      <c r="H10" s="180"/>
    </row>
    <row r="11" spans="1:14" ht="18" customHeight="1">
      <c r="A11" s="165" t="s">
        <v>55</v>
      </c>
      <c r="B11" s="166" t="s">
        <v>56</v>
      </c>
      <c r="C11" s="161">
        <v>0</v>
      </c>
      <c r="D11" s="161">
        <f>'PERSONAL EDAR ACCB'!D11+'PERSONAL EDAR ACCMA'!D11+'PERSONAL TTA ACCMA'!D11+'PERSONAL ERA ACCMA'!D11</f>
        <v>0</v>
      </c>
      <c r="E11" s="232"/>
      <c r="F11" s="217">
        <f>'PERSONAL EDAR ACCB'!F11+'PERSONAL EDAR ACCMA'!F11+'PERSONAL TTA ACCMA'!F11+'PERSONAL ERA ACCMA'!F11</f>
        <v>0</v>
      </c>
      <c r="G11" s="212">
        <f t="shared" ref="G11:G18" si="0">F11*5</f>
        <v>0</v>
      </c>
    </row>
    <row r="12" spans="1:14" ht="18" customHeight="1">
      <c r="A12" s="165" t="s">
        <v>57</v>
      </c>
      <c r="B12" s="166" t="s">
        <v>56</v>
      </c>
      <c r="C12" s="161">
        <f>'PERSONAL EDAR ACCB'!C12*'PERSONAL EDAR ACCB'!D12/100+'PERSONAL EDAR ACCMA'!C12*'PERSONAL EDAR ACCMA'!D12/100+'PERSONAL TTA ACCMA'!C12*'PERSONAL TTA ACCMA'!D12/100+'PERSONAL ERA ACCMA'!C12*'PERSONAL ERA ACCMA'!D12/100</f>
        <v>1</v>
      </c>
      <c r="D12" s="161">
        <f>'PERSONAL EDAR ACCB'!D12+'PERSONAL EDAR ACCMA'!D12+'PERSONAL TTA ACCMA'!D12+'PERSONAL ERA ACCMA'!D12</f>
        <v>100</v>
      </c>
      <c r="E12" s="232">
        <v>67510.408022363437</v>
      </c>
      <c r="F12" s="217">
        <f>'PERSONAL EDAR ACCB'!F12+'PERSONAL EDAR ACCMA'!F12+'PERSONAL TTA ACCMA'!F12+'PERSONAL ERA ACCMA'!F12</f>
        <v>67510.399999999994</v>
      </c>
      <c r="G12" s="212">
        <f t="shared" si="0"/>
        <v>337552</v>
      </c>
      <c r="H12" s="169"/>
      <c r="K12" s="220"/>
    </row>
    <row r="13" spans="1:14" ht="18" customHeight="1">
      <c r="A13" s="165" t="s">
        <v>58</v>
      </c>
      <c r="B13" s="166" t="s">
        <v>56</v>
      </c>
      <c r="C13" s="161">
        <f>'PERSONAL EDAR ACCB'!C13*'PERSONAL EDAR ACCB'!D13/100+'PERSONAL EDAR ACCMA'!C13*'PERSONAL EDAR ACCMA'!D13/100+'PERSONAL TTA ACCMA'!C13*'PERSONAL TTA ACCMA'!D13/100+'PERSONAL ERA ACCMA'!C13*'PERSONAL ERA ACCMA'!D13/100</f>
        <v>1.9999999999999998</v>
      </c>
      <c r="D13" s="161">
        <v>100</v>
      </c>
      <c r="E13" s="232">
        <v>66467.190361356843</v>
      </c>
      <c r="F13" s="217">
        <f>'PERSONAL EDAR ACCB'!F13+'PERSONAL EDAR ACCMA'!F13+'PERSONAL TTA ACCMA'!F13+'PERSONAL ERA ACCMA'!F13</f>
        <v>137545.34</v>
      </c>
      <c r="G13" s="212">
        <f t="shared" si="0"/>
        <v>687726.7</v>
      </c>
      <c r="H13" s="169"/>
      <c r="K13" s="193"/>
      <c r="L13" s="193"/>
      <c r="M13" s="193"/>
      <c r="N13" s="193"/>
    </row>
    <row r="14" spans="1:14" ht="18" customHeight="1">
      <c r="A14" s="165" t="s">
        <v>59</v>
      </c>
      <c r="B14" s="166" t="s">
        <v>60</v>
      </c>
      <c r="C14" s="161">
        <f>'PERSONAL EDAR ACCB'!C14*'PERSONAL EDAR ACCB'!D14/100+'PERSONAL EDAR ACCMA'!C14*'PERSONAL EDAR ACCMA'!D14/100+'PERSONAL TTA ACCMA'!C14*'PERSONAL TTA ACCMA'!D14/100+'PERSONAL ERA ACCMA'!C14*'PERSONAL ERA ACCMA'!D14/100</f>
        <v>0</v>
      </c>
      <c r="D14" s="161">
        <f>'PERSONAL EDAR ACCB'!D14+'PERSONAL EDAR ACCMA'!D14+'PERSONAL TTA ACCMA'!D14+'PERSONAL ERA ACCMA'!D14</f>
        <v>0</v>
      </c>
      <c r="E14" s="232"/>
      <c r="F14" s="217">
        <f>'PERSONAL EDAR ACCB'!F14+'PERSONAL EDAR ACCMA'!F14+'PERSONAL TTA ACCMA'!F14+'PERSONAL ERA ACCMA'!F14</f>
        <v>0</v>
      </c>
      <c r="G14" s="212">
        <f t="shared" si="0"/>
        <v>0</v>
      </c>
      <c r="K14" s="249"/>
      <c r="L14" s="249"/>
      <c r="M14" s="249"/>
      <c r="N14" s="193"/>
    </row>
    <row r="15" spans="1:14" ht="18" customHeight="1">
      <c r="A15" s="165" t="s">
        <v>61</v>
      </c>
      <c r="B15" s="166" t="s">
        <v>62</v>
      </c>
      <c r="C15" s="161">
        <f>'PERSONAL EDAR ACCB'!C15*'PERSONAL EDAR ACCB'!D15/100+'PERSONAL EDAR ACCMA'!C15*'PERSONAL EDAR ACCMA'!D15/100+'PERSONAL TTA ACCMA'!C15*'PERSONAL TTA ACCMA'!D15/100+'PERSONAL ERA ACCMA'!C15*'PERSONAL ERA ACCMA'!D15/100</f>
        <v>0</v>
      </c>
      <c r="D15" s="161">
        <f>'PERSONAL EDAR ACCB'!D15+'PERSONAL EDAR ACCMA'!D15+'PERSONAL TTA ACCMA'!D15+'PERSONAL ERA ACCMA'!D15</f>
        <v>0</v>
      </c>
      <c r="E15" s="232"/>
      <c r="F15" s="217">
        <f>'PERSONAL EDAR ACCB'!F15+'PERSONAL EDAR ACCMA'!F15+'PERSONAL TTA ACCMA'!F15+'PERSONAL ERA ACCMA'!F15</f>
        <v>0</v>
      </c>
      <c r="G15" s="212">
        <f t="shared" si="0"/>
        <v>0</v>
      </c>
      <c r="K15" s="250"/>
      <c r="L15" s="250"/>
      <c r="M15" s="193"/>
      <c r="N15" s="193"/>
    </row>
    <row r="16" spans="1:14" ht="18" customHeight="1">
      <c r="A16" s="165" t="s">
        <v>63</v>
      </c>
      <c r="B16" s="166" t="s">
        <v>64</v>
      </c>
      <c r="C16" s="161">
        <f>'PERSONAL EDAR ACCB'!C16*'PERSONAL EDAR ACCB'!D16/100+'PERSONAL EDAR ACCMA'!C16*'PERSONAL EDAR ACCMA'!D16/100+'PERSONAL TTA ACCMA'!C16*'PERSONAL TTA ACCMA'!D16/100+'PERSONAL ERA ACCMA'!C16*'PERSONAL ERA ACCMA'!D16/100</f>
        <v>3</v>
      </c>
      <c r="D16" s="161">
        <f>'PERSONAL EDAR ACCB'!D16+'PERSONAL EDAR ACCMA'!D16+'PERSONAL TTA ACCMA'!D16+'PERSONAL ERA ACCMA'!D16</f>
        <v>100</v>
      </c>
      <c r="E16" s="232">
        <v>49701.804782453131</v>
      </c>
      <c r="F16" s="217">
        <f>'PERSONAL EDAR ACCB'!F16+'PERSONAL EDAR ACCMA'!F16+'PERSONAL TTA ACCMA'!F16+'PERSONAL ERA ACCMA'!F16</f>
        <v>149105.40000000002</v>
      </c>
      <c r="G16" s="212">
        <f t="shared" si="0"/>
        <v>745527.00000000012</v>
      </c>
      <c r="H16" s="169"/>
      <c r="K16" s="250"/>
      <c r="L16" s="250"/>
      <c r="M16" s="193"/>
      <c r="N16" s="193"/>
    </row>
    <row r="17" spans="1:14" ht="18" customHeight="1">
      <c r="A17" s="165" t="s">
        <v>65</v>
      </c>
      <c r="B17" s="166" t="s">
        <v>64</v>
      </c>
      <c r="C17" s="161">
        <f>'PERSONAL EDAR ACCB'!C17*'PERSONAL EDAR ACCB'!D17/100+'PERSONAL EDAR ACCMA'!C17*'PERSONAL EDAR ACCMA'!D17/100+'PERSONAL TTA ACCMA'!C17*'PERSONAL TTA ACCMA'!D17/100+'PERSONAL ERA ACCMA'!C17*'PERSONAL ERA ACCMA'!D17/100</f>
        <v>0</v>
      </c>
      <c r="D17" s="161">
        <f>'PERSONAL EDAR ACCB'!D17+'PERSONAL EDAR ACCMA'!D17+'PERSONAL TTA ACCMA'!D17+'PERSONAL ERA ACCMA'!D17</f>
        <v>0</v>
      </c>
      <c r="E17" s="233"/>
      <c r="F17" s="217">
        <f>'PERSONAL EDAR ACCB'!F17+'PERSONAL EDAR ACCMA'!F17+'PERSONAL TTA ACCMA'!F17+'PERSONAL ERA ACCMA'!F17</f>
        <v>0</v>
      </c>
      <c r="G17" s="212">
        <f t="shared" si="0"/>
        <v>0</v>
      </c>
      <c r="J17" s="169"/>
      <c r="K17" s="250"/>
      <c r="L17" s="250"/>
      <c r="M17" s="250"/>
      <c r="N17" s="193"/>
    </row>
    <row r="18" spans="1:14" ht="18" customHeight="1" thickBot="1">
      <c r="A18" s="167" t="s">
        <v>66</v>
      </c>
      <c r="B18" s="168" t="s">
        <v>67</v>
      </c>
      <c r="C18" s="162">
        <f>'PERSONAL EDAR ACCB'!C18*'PERSONAL EDAR ACCB'!D18/100+'PERSONAL EDAR ACCMA'!C18*'PERSONAL EDAR ACCMA'!D18/100+'PERSONAL TTA ACCMA'!C18*'PERSONAL TTA ACCMA'!D18/100+'PERSONAL ERA ACCMA'!C18*'PERSONAL ERA ACCMA'!D18/100</f>
        <v>0</v>
      </c>
      <c r="D18" s="162">
        <f>'PERSONAL EDAR ACCB'!D18+'PERSONAL EDAR ACCMA'!D18+'PERSONAL TTA ACCMA'!D18+'PERSONAL ERA ACCMA'!D18</f>
        <v>0</v>
      </c>
      <c r="E18" s="234"/>
      <c r="F18" s="219">
        <f>'PERSONAL EDAR ACCB'!F18+'PERSONAL EDAR ACCMA'!F18+'PERSONAL TTA ACCMA'!F18+'PERSONAL ERA ACCMA'!F18</f>
        <v>0</v>
      </c>
      <c r="G18" s="212">
        <f t="shared" si="0"/>
        <v>0</v>
      </c>
      <c r="K18" s="193"/>
      <c r="L18" s="193"/>
      <c r="M18" s="193"/>
      <c r="N18" s="193"/>
    </row>
    <row r="19" spans="1:14" ht="17.25" customHeight="1" thickBot="1">
      <c r="A19" s="442" t="s">
        <v>68</v>
      </c>
      <c r="B19" s="443"/>
      <c r="C19" s="443"/>
      <c r="D19" s="443"/>
      <c r="E19" s="443"/>
      <c r="F19" s="444"/>
      <c r="G19" s="194"/>
    </row>
    <row r="20" spans="1:14" ht="18" customHeight="1">
      <c r="A20" s="163" t="s">
        <v>53</v>
      </c>
      <c r="B20" s="164" t="s">
        <v>54</v>
      </c>
      <c r="C20" s="160">
        <f>'PERSONAL EDAR ACCB'!C20*'PERSONAL EDAR ACCB'!D20/100+'PERSONAL EDAR ACCMA'!C20*'PERSONAL EDAR ACCMA'!D20/100+'PERSONAL TTA ACCMA'!C20*'PERSONAL TTA ACCMA'!D20/100+'PERSONAL ERA ACCMA'!C20*'PERSONAL ERA ACCMA'!D20/100</f>
        <v>0</v>
      </c>
      <c r="D20" s="160">
        <f>'PERSONAL EDAR ACCB'!D20+'PERSONAL EDAR ACCMA'!D20+'PERSONAL TTA ACCMA'!D20+'PERSONAL ERA ACCMA'!D20</f>
        <v>0</v>
      </c>
      <c r="E20" s="129"/>
      <c r="F20" s="218">
        <f>'PERSONAL EDAR ACCB'!F20+'PERSONAL EDAR ACCMA'!F20+'PERSONAL TTA ACCMA'!F20+'PERSONAL ERA ACCMA'!F20</f>
        <v>0</v>
      </c>
      <c r="G20" s="212">
        <f>F20*5</f>
        <v>0</v>
      </c>
    </row>
    <row r="21" spans="1:14" ht="18" customHeight="1">
      <c r="A21" s="165" t="s">
        <v>55</v>
      </c>
      <c r="B21" s="166" t="s">
        <v>56</v>
      </c>
      <c r="C21" s="161">
        <f>'PERSONAL EDAR ACCB'!C21*'PERSONAL EDAR ACCB'!D21/100+'PERSONAL EDAR ACCMA'!C21*'PERSONAL EDAR ACCMA'!D21/100+'PERSONAL TTA ACCMA'!C21*'PERSONAL TTA ACCMA'!D21/100+'PERSONAL ERA ACCMA'!C21*'PERSONAL ERA ACCMA'!D21/100</f>
        <v>0</v>
      </c>
      <c r="D21" s="161">
        <f>'PERSONAL EDAR ACCB'!D21+'PERSONAL EDAR ACCMA'!D21+'PERSONAL TTA ACCMA'!D21+'PERSONAL ERA ACCMA'!D21</f>
        <v>0</v>
      </c>
      <c r="E21" s="128"/>
      <c r="F21" s="217">
        <f>'PERSONAL EDAR ACCB'!F21+'PERSONAL EDAR ACCMA'!F21+'PERSONAL TTA ACCMA'!F21+'PERSONAL ERA ACCMA'!F21</f>
        <v>0</v>
      </c>
      <c r="G21" s="212">
        <f t="shared" ref="G21:G28" si="1">F21*5</f>
        <v>0</v>
      </c>
    </row>
    <row r="22" spans="1:14" ht="18" customHeight="1">
      <c r="A22" s="165" t="s">
        <v>57</v>
      </c>
      <c r="B22" s="166" t="s">
        <v>56</v>
      </c>
      <c r="C22" s="161">
        <f>'PERSONAL EDAR ACCB'!C22*'PERSONAL EDAR ACCB'!D22/100+'PERSONAL EDAR ACCMA'!C22*'PERSONAL EDAR ACCMA'!D22/100+'PERSONAL TTA ACCMA'!C22*'PERSONAL TTA ACCMA'!D22/100+'PERSONAL ERA ACCMA'!C22*'PERSONAL ERA ACCMA'!D22/100</f>
        <v>0</v>
      </c>
      <c r="D22" s="161">
        <f>'PERSONAL EDAR ACCB'!D22+'PERSONAL EDAR ACCMA'!D22+'PERSONAL TTA ACCMA'!D22+'PERSONAL ERA ACCMA'!D22</f>
        <v>0</v>
      </c>
      <c r="E22" s="128"/>
      <c r="F22" s="217">
        <f>'PERSONAL EDAR ACCB'!F22+'PERSONAL EDAR ACCMA'!F22+'PERSONAL TTA ACCMA'!F22+'PERSONAL ERA ACCMA'!F22</f>
        <v>0</v>
      </c>
      <c r="G22" s="212">
        <f t="shared" si="1"/>
        <v>0</v>
      </c>
    </row>
    <row r="23" spans="1:14" ht="18" customHeight="1">
      <c r="A23" s="165" t="s">
        <v>58</v>
      </c>
      <c r="B23" s="166" t="s">
        <v>56</v>
      </c>
      <c r="C23" s="161">
        <f>'PERSONAL EDAR ACCB'!C23*'PERSONAL EDAR ACCB'!D23/100+'PERSONAL EDAR ACCMA'!C23*'PERSONAL EDAR ACCMA'!D23/100+'PERSONAL TTA ACCMA'!C23*'PERSONAL TTA ACCMA'!D23/100+'PERSONAL ERA ACCMA'!C23*'PERSONAL ERA ACCMA'!D23/100</f>
        <v>0</v>
      </c>
      <c r="D23" s="161">
        <f>'PERSONAL EDAR ACCB'!D23+'PERSONAL EDAR ACCMA'!D23+'PERSONAL TTA ACCMA'!D23+'PERSONAL ERA ACCMA'!D23</f>
        <v>0</v>
      </c>
      <c r="E23" s="128"/>
      <c r="F23" s="217">
        <f>'PERSONAL EDAR ACCB'!F23+'PERSONAL EDAR ACCMA'!F23+'PERSONAL TTA ACCMA'!F23+'PERSONAL ERA ACCMA'!F23</f>
        <v>0</v>
      </c>
      <c r="G23" s="212">
        <f t="shared" si="1"/>
        <v>0</v>
      </c>
    </row>
    <row r="24" spans="1:14" ht="18" customHeight="1">
      <c r="A24" s="165" t="s">
        <v>59</v>
      </c>
      <c r="B24" s="166" t="s">
        <v>60</v>
      </c>
      <c r="C24" s="161">
        <f>'PERSONAL EDAR ACCB'!C24*'PERSONAL EDAR ACCB'!D24/100+'PERSONAL EDAR ACCMA'!C24*'PERSONAL EDAR ACCMA'!D24/100+'PERSONAL TTA ACCMA'!C24*'PERSONAL TTA ACCMA'!D24/100+'PERSONAL ERA ACCMA'!C24*'PERSONAL ERA ACCMA'!D24/100</f>
        <v>0</v>
      </c>
      <c r="D24" s="161">
        <f>'PERSONAL EDAR ACCB'!D24+'PERSONAL EDAR ACCMA'!D24+'PERSONAL TTA ACCMA'!D24+'PERSONAL ERA ACCMA'!D24</f>
        <v>0</v>
      </c>
      <c r="E24" s="128"/>
      <c r="F24" s="217">
        <f>'PERSONAL EDAR ACCB'!F24+'PERSONAL EDAR ACCMA'!F24+'PERSONAL TTA ACCMA'!F24+'PERSONAL ERA ACCMA'!F24</f>
        <v>0</v>
      </c>
      <c r="G24" s="212">
        <f t="shared" si="1"/>
        <v>0</v>
      </c>
    </row>
    <row r="25" spans="1:14" ht="18" customHeight="1">
      <c r="A25" s="165" t="s">
        <v>61</v>
      </c>
      <c r="B25" s="166" t="s">
        <v>62</v>
      </c>
      <c r="C25" s="161">
        <f>'PERSONAL EDAR ACCB'!C25*'PERSONAL EDAR ACCB'!D25/100+'PERSONAL EDAR ACCMA'!C25*'PERSONAL EDAR ACCMA'!D25/100+'PERSONAL TTA ACCMA'!C25*'PERSONAL TTA ACCMA'!D25/100+'PERSONAL ERA ACCMA'!C25*'PERSONAL ERA ACCMA'!D25/100</f>
        <v>0</v>
      </c>
      <c r="D25" s="161">
        <f>'PERSONAL EDAR ACCB'!D25+'PERSONAL EDAR ACCMA'!D25+'PERSONAL TTA ACCMA'!D25+'PERSONAL ERA ACCMA'!D25</f>
        <v>0</v>
      </c>
      <c r="E25" s="232"/>
      <c r="F25" s="217">
        <f>'PERSONAL EDAR ACCB'!F25+'PERSONAL EDAR ACCMA'!F25+'PERSONAL TTA ACCMA'!F25+'PERSONAL ERA ACCMA'!F25</f>
        <v>0</v>
      </c>
      <c r="G25" s="212">
        <f t="shared" si="1"/>
        <v>0</v>
      </c>
    </row>
    <row r="26" spans="1:14" ht="18" customHeight="1">
      <c r="A26" s="165" t="s">
        <v>63</v>
      </c>
      <c r="B26" s="166" t="s">
        <v>64</v>
      </c>
      <c r="C26" s="161">
        <v>1</v>
      </c>
      <c r="D26" s="161">
        <f>'PERSONAL EDAR ACCB'!D26+'PERSONAL EDAR ACCMA'!D26+'PERSONAL TTA ACCMA'!D26+'PERSONAL ERA ACCMA'!D26</f>
        <v>100</v>
      </c>
      <c r="E26" s="232">
        <v>49701.804782453131</v>
      </c>
      <c r="F26" s="217">
        <f>'PERSONAL EDAR ACCB'!F26+'PERSONAL EDAR ACCMA'!F26+'PERSONAL TTA ACCMA'!F26+'PERSONAL ERA ACCMA'!F26</f>
        <v>49701.8</v>
      </c>
      <c r="G26" s="212">
        <f t="shared" si="1"/>
        <v>248509</v>
      </c>
      <c r="H26" s="169"/>
      <c r="I26" s="428"/>
    </row>
    <row r="27" spans="1:14" ht="18" customHeight="1">
      <c r="A27" s="165" t="s">
        <v>65</v>
      </c>
      <c r="B27" s="166" t="s">
        <v>64</v>
      </c>
      <c r="C27" s="161">
        <v>1</v>
      </c>
      <c r="D27" s="161">
        <f>'PERSONAL EDAR ACCB'!D27+'PERSONAL EDAR ACCMA'!D27+'PERSONAL TTA ACCMA'!D27+'PERSONAL ERA ACCMA'!D27</f>
        <v>100</v>
      </c>
      <c r="E27" s="232">
        <v>48646.599210300039</v>
      </c>
      <c r="F27" s="217">
        <f>'PERSONAL EDAR ACCB'!F27+'PERSONAL EDAR ACCMA'!F27+'PERSONAL TTA ACCMA'!F27+'PERSONAL ERA ACCMA'!F27</f>
        <v>48646.600000000006</v>
      </c>
      <c r="G27" s="212">
        <f t="shared" si="1"/>
        <v>243233.00000000003</v>
      </c>
      <c r="H27" s="169"/>
    </row>
    <row r="28" spans="1:14" ht="18" customHeight="1" thickBot="1">
      <c r="A28" s="167" t="s">
        <v>66</v>
      </c>
      <c r="B28" s="168" t="s">
        <v>67</v>
      </c>
      <c r="C28" s="162">
        <f>'PERSONAL EDAR ACCB'!C28*'PERSONAL EDAR ACCB'!D28/100+'PERSONAL EDAR ACCMA'!C28*'PERSONAL EDAR ACCMA'!D28/100+'PERSONAL TTA ACCMA'!C28*'PERSONAL TTA ACCMA'!D28/100+'PERSONAL ERA ACCMA'!C28*'PERSONAL ERA ACCMA'!D28/100</f>
        <v>0</v>
      </c>
      <c r="D28" s="162">
        <f>'PERSONAL EDAR ACCB'!D28+'PERSONAL EDAR ACCMA'!D28+'PERSONAL TTA ACCMA'!D28+'PERSONAL ERA ACCMA'!D28</f>
        <v>0</v>
      </c>
      <c r="E28" s="130"/>
      <c r="F28" s="219">
        <f>'PERSONAL EDAR ACCB'!F28+'PERSONAL EDAR ACCMA'!F28+'PERSONAL TTA ACCMA'!F28+'PERSONAL ERA ACCMA'!F28</f>
        <v>0</v>
      </c>
      <c r="G28" s="212">
        <f t="shared" si="1"/>
        <v>0</v>
      </c>
    </row>
    <row r="29" spans="1:14" ht="17.25" customHeight="1" thickBot="1">
      <c r="A29" s="442" t="s">
        <v>69</v>
      </c>
      <c r="B29" s="443"/>
      <c r="C29" s="443"/>
      <c r="D29" s="443"/>
      <c r="E29" s="443"/>
      <c r="F29" s="444"/>
      <c r="G29" s="194"/>
    </row>
    <row r="30" spans="1:14" ht="18" customHeight="1">
      <c r="A30" s="163" t="s">
        <v>53</v>
      </c>
      <c r="B30" s="164" t="s">
        <v>54</v>
      </c>
      <c r="C30" s="160">
        <f>'PERSONAL EDAR ACCB'!C30*'PERSONAL EDAR ACCB'!D30/100+'PERSONAL EDAR ACCMA'!C30*'PERSONAL EDAR ACCMA'!D30/100+'PERSONAL TTA ACCMA'!C30*'PERSONAL TTA ACCMA'!D30/100+'PERSONAL ERA ACCMA'!C30*'PERSONAL ERA ACCMA'!D30/100</f>
        <v>0</v>
      </c>
      <c r="D30" s="160">
        <f>'PERSONAL EDAR ACCB'!D30+'PERSONAL EDAR ACCMA'!D30+'PERSONAL TTA ACCMA'!D30+'PERSONAL ERA ACCMA'!D30</f>
        <v>0</v>
      </c>
      <c r="E30" s="131"/>
      <c r="F30" s="217">
        <f>'PERSONAL EDAR ACCB'!F30+'PERSONAL EDAR ACCMA'!F30+'PERSONAL TTA ACCMA'!F30+'PERSONAL ERA ACCMA'!F30</f>
        <v>0</v>
      </c>
      <c r="G30" s="212">
        <f>F30*5</f>
        <v>0</v>
      </c>
    </row>
    <row r="31" spans="1:14" ht="18" customHeight="1">
      <c r="A31" s="165" t="s">
        <v>55</v>
      </c>
      <c r="B31" s="166" t="s">
        <v>56</v>
      </c>
      <c r="C31" s="161">
        <f>'PERSONAL EDAR ACCB'!C31*'PERSONAL EDAR ACCB'!D31/100+'PERSONAL EDAR ACCMA'!C31*'PERSONAL EDAR ACCMA'!D31/100+'PERSONAL TTA ACCMA'!C31*'PERSONAL TTA ACCMA'!D31/100+'PERSONAL ERA ACCMA'!C31*'PERSONAL ERA ACCMA'!D31/100</f>
        <v>0</v>
      </c>
      <c r="D31" s="161">
        <f>'PERSONAL EDAR ACCB'!D31+'PERSONAL EDAR ACCMA'!D31+'PERSONAL TTA ACCMA'!D31+'PERSONAL ERA ACCMA'!D31</f>
        <v>0</v>
      </c>
      <c r="E31" s="132"/>
      <c r="F31" s="217">
        <f>'PERSONAL EDAR ACCB'!F31+'PERSONAL EDAR ACCMA'!F31+'PERSONAL TTA ACCMA'!F31+'PERSONAL ERA ACCMA'!F31</f>
        <v>0</v>
      </c>
      <c r="G31" s="212">
        <f t="shared" ref="G31:G38" si="2">F31*5</f>
        <v>0</v>
      </c>
    </row>
    <row r="32" spans="1:14" ht="18" customHeight="1">
      <c r="A32" s="165" t="s">
        <v>57</v>
      </c>
      <c r="B32" s="166" t="s">
        <v>56</v>
      </c>
      <c r="C32" s="161">
        <f>'PERSONAL EDAR ACCB'!C32*'PERSONAL EDAR ACCB'!D32/100+'PERSONAL EDAR ACCMA'!C32*'PERSONAL EDAR ACCMA'!D32/100+'PERSONAL TTA ACCMA'!C32*'PERSONAL TTA ACCMA'!D32/100+'PERSONAL ERA ACCMA'!C32*'PERSONAL ERA ACCMA'!D32/100</f>
        <v>0</v>
      </c>
      <c r="D32" s="161">
        <f>'PERSONAL EDAR ACCB'!D32+'PERSONAL EDAR ACCMA'!D32+'PERSONAL TTA ACCMA'!D32+'PERSONAL ERA ACCMA'!D32</f>
        <v>0</v>
      </c>
      <c r="E32" s="132"/>
      <c r="F32" s="217">
        <f>'PERSONAL EDAR ACCB'!F32+'PERSONAL EDAR ACCMA'!F32+'PERSONAL TTA ACCMA'!F32+'PERSONAL ERA ACCMA'!F32</f>
        <v>0</v>
      </c>
      <c r="G32" s="212">
        <f t="shared" si="2"/>
        <v>0</v>
      </c>
    </row>
    <row r="33" spans="1:8" ht="18" customHeight="1">
      <c r="A33" s="165" t="s">
        <v>58</v>
      </c>
      <c r="B33" s="166" t="s">
        <v>56</v>
      </c>
      <c r="C33" s="161">
        <f>'PERSONAL EDAR ACCB'!C33*'PERSONAL EDAR ACCB'!D33/100+'PERSONAL EDAR ACCMA'!C33*'PERSONAL EDAR ACCMA'!D33/100+'PERSONAL TTA ACCMA'!C33*'PERSONAL TTA ACCMA'!D33/100+'PERSONAL ERA ACCMA'!C33*'PERSONAL ERA ACCMA'!D33/100</f>
        <v>0</v>
      </c>
      <c r="D33" s="161">
        <f>'PERSONAL EDAR ACCB'!D33+'PERSONAL EDAR ACCMA'!D33+'PERSONAL TTA ACCMA'!D33+'PERSONAL ERA ACCMA'!D33</f>
        <v>0</v>
      </c>
      <c r="E33" s="127"/>
      <c r="F33" s="217">
        <f>'PERSONAL EDAR ACCB'!F33+'PERSONAL EDAR ACCMA'!F33+'PERSONAL TTA ACCMA'!F33+'PERSONAL ERA ACCMA'!F33</f>
        <v>0</v>
      </c>
      <c r="G33" s="212">
        <f t="shared" si="2"/>
        <v>0</v>
      </c>
    </row>
    <row r="34" spans="1:8" ht="18" customHeight="1">
      <c r="A34" s="165" t="s">
        <v>59</v>
      </c>
      <c r="B34" s="166" t="s">
        <v>60</v>
      </c>
      <c r="C34" s="161">
        <f>'PERSONAL EDAR ACCB'!C34*'PERSONAL EDAR ACCB'!D34/100+'PERSONAL EDAR ACCMA'!C34*'PERSONAL EDAR ACCMA'!D34/100+'PERSONAL TTA ACCMA'!C34*'PERSONAL TTA ACCMA'!D34/100+'PERSONAL ERA ACCMA'!C34*'PERSONAL ERA ACCMA'!D34/100</f>
        <v>1.9999999999999998</v>
      </c>
      <c r="D34" s="161">
        <v>100</v>
      </c>
      <c r="E34" s="232">
        <v>61971.140000354964</v>
      </c>
      <c r="F34" s="217">
        <f>'PERSONAL EDAR ACCB'!F34+'PERSONAL EDAR ACCMA'!F34+'PERSONAL TTA ACCMA'!F34+'PERSONAL ERA ACCMA'!F34</f>
        <v>123942.29</v>
      </c>
      <c r="G34" s="212">
        <f t="shared" si="2"/>
        <v>619711.44999999995</v>
      </c>
      <c r="H34" s="169"/>
    </row>
    <row r="35" spans="1:8" ht="18" customHeight="1">
      <c r="A35" s="165" t="s">
        <v>61</v>
      </c>
      <c r="B35" s="166" t="s">
        <v>62</v>
      </c>
      <c r="C35" s="161">
        <f>'PERSONAL EDAR ACCB'!C35*'PERSONAL EDAR ACCB'!D35/100+'PERSONAL EDAR ACCMA'!C35*'PERSONAL EDAR ACCMA'!D35/100+'PERSONAL TTA ACCMA'!C35*'PERSONAL TTA ACCMA'!D35/100+'PERSONAL ERA ACCMA'!C35*'PERSONAL ERA ACCMA'!D35/100</f>
        <v>1</v>
      </c>
      <c r="D35" s="161">
        <f>'PERSONAL EDAR ACCB'!D35+'PERSONAL EDAR ACCMA'!D35+'PERSONAL TTA ACCMA'!D35+'PERSONAL ERA ACCMA'!D35</f>
        <v>100</v>
      </c>
      <c r="E35" s="232">
        <v>57942.423613710649</v>
      </c>
      <c r="F35" s="217">
        <f>'PERSONAL EDAR ACCB'!F35+'PERSONAL EDAR ACCMA'!F35+'PERSONAL TTA ACCMA'!F35+'PERSONAL ERA ACCMA'!F35</f>
        <v>57942.42</v>
      </c>
      <c r="G35" s="212">
        <f t="shared" si="2"/>
        <v>289712.09999999998</v>
      </c>
      <c r="H35" s="169"/>
    </row>
    <row r="36" spans="1:8" ht="18" customHeight="1">
      <c r="A36" s="165" t="s">
        <v>63</v>
      </c>
      <c r="B36" s="166" t="s">
        <v>64</v>
      </c>
      <c r="C36" s="161">
        <f>'PERSONAL EDAR ACCB'!C36*'PERSONAL EDAR ACCB'!D36/100+'PERSONAL EDAR ACCMA'!C36*'PERSONAL EDAR ACCMA'!D36/100+'PERSONAL TTA ACCMA'!C36*'PERSONAL TTA ACCMA'!D36/100+'PERSONAL ERA ACCMA'!C36*'PERSONAL ERA ACCMA'!D36/100</f>
        <v>21</v>
      </c>
      <c r="D36" s="161">
        <v>100</v>
      </c>
      <c r="E36" s="231">
        <v>55684.950781886728</v>
      </c>
      <c r="F36" s="217">
        <f>'PERSONAL EDAR ACCB'!F36+'PERSONAL EDAR ACCMA'!F36+'PERSONAL TTA ACCMA'!F36+'PERSONAL ERA ACCMA'!F36</f>
        <v>1169383.95</v>
      </c>
      <c r="G36" s="212">
        <f t="shared" si="2"/>
        <v>5846919.75</v>
      </c>
    </row>
    <row r="37" spans="1:8" ht="18" customHeight="1">
      <c r="A37" s="165" t="s">
        <v>65</v>
      </c>
      <c r="B37" s="166" t="s">
        <v>64</v>
      </c>
      <c r="C37" s="161">
        <f>'PERSONAL EDAR ACCB'!C37*'PERSONAL EDAR ACCB'!D37/100+'PERSONAL EDAR ACCMA'!C37*'PERSONAL EDAR ACCMA'!D37/100+'PERSONAL TTA ACCMA'!C37*'PERSONAL TTA ACCMA'!D37/100+'PERSONAL ERA ACCMA'!C37*'PERSONAL ERA ACCMA'!D37/100</f>
        <v>13</v>
      </c>
      <c r="D37" s="161">
        <v>100</v>
      </c>
      <c r="E37" s="232">
        <v>49465.101021051341</v>
      </c>
      <c r="F37" s="217">
        <f>'PERSONAL EDAR ACCB'!F37+'PERSONAL EDAR ACCMA'!F37+'PERSONAL TTA ACCMA'!F37+'PERSONAL ERA ACCMA'!F37</f>
        <v>643046.29999999993</v>
      </c>
      <c r="G37" s="212">
        <f t="shared" si="2"/>
        <v>3215231.4999999995</v>
      </c>
    </row>
    <row r="38" spans="1:8" ht="18" customHeight="1" thickBot="1">
      <c r="A38" s="167" t="s">
        <v>66</v>
      </c>
      <c r="B38" s="168" t="s">
        <v>67</v>
      </c>
      <c r="C38" s="162">
        <f>'PERSONAL EDAR ACCB'!C38*'PERSONAL EDAR ACCB'!D38/100+'PERSONAL EDAR ACCMA'!C38*'PERSONAL EDAR ACCMA'!D38/100+'PERSONAL TTA ACCMA'!C38*'PERSONAL TTA ACCMA'!D38/100+'PERSONAL ERA ACCMA'!C38*'PERSONAL ERA ACCMA'!D38/100</f>
        <v>0</v>
      </c>
      <c r="D38" s="162">
        <f>'PERSONAL EDAR ACCB'!D38+'PERSONAL EDAR ACCMA'!D38+'PERSONAL TTA ACCMA'!D38+'PERSONAL ERA ACCMA'!D38</f>
        <v>0</v>
      </c>
      <c r="E38" s="133"/>
      <c r="F38" s="217">
        <f>'PERSONAL EDAR ACCB'!F38+'PERSONAL EDAR ACCMA'!F38+'PERSONAL TTA ACCMA'!F38+'PERSONAL ERA ACCMA'!F38</f>
        <v>0</v>
      </c>
      <c r="G38" s="212">
        <f t="shared" si="2"/>
        <v>0</v>
      </c>
    </row>
    <row r="39" spans="1:8" ht="17.25" customHeight="1" thickBot="1">
      <c r="A39" s="442" t="s">
        <v>70</v>
      </c>
      <c r="B39" s="443"/>
      <c r="C39" s="443"/>
      <c r="D39" s="443"/>
      <c r="E39" s="443"/>
      <c r="F39" s="444"/>
      <c r="G39" s="194"/>
    </row>
    <row r="40" spans="1:8" ht="18" customHeight="1">
      <c r="A40" s="163" t="s">
        <v>53</v>
      </c>
      <c r="B40" s="164" t="s">
        <v>54</v>
      </c>
      <c r="C40" s="160">
        <f>'PERSONAL EDAR ACCB'!C40*'PERSONAL EDAR ACCB'!D40/100+'PERSONAL EDAR ACCMA'!C40*'PERSONAL EDAR ACCMA'!D40/100+'PERSONAL TTA ACCMA'!C40*'PERSONAL TTA ACCMA'!D40/100+'PERSONAL ERA ACCMA'!C40*'PERSONAL ERA ACCMA'!D40/100</f>
        <v>0</v>
      </c>
      <c r="D40" s="160">
        <f>'PERSONAL EDAR ACCB'!D40+'PERSONAL EDAR ACCMA'!D40+'PERSONAL TTA ACCMA'!D40+'PERSONAL ERA ACCMA'!D40</f>
        <v>0</v>
      </c>
      <c r="E40" s="129"/>
      <c r="F40" s="214">
        <f>'PERSONAL EDAR ACCB'!F40+'PERSONAL EDAR ACCMA'!F40+'PERSONAL TTA ACCMA'!F40+'PERSONAL ERA ACCMA'!F40</f>
        <v>0</v>
      </c>
      <c r="G40" s="195">
        <f>F40*5</f>
        <v>0</v>
      </c>
    </row>
    <row r="41" spans="1:8" ht="18" customHeight="1">
      <c r="A41" s="165" t="s">
        <v>55</v>
      </c>
      <c r="B41" s="166" t="s">
        <v>56</v>
      </c>
      <c r="C41" s="161">
        <f>'PERSONAL EDAR ACCB'!C41*'PERSONAL EDAR ACCB'!D41/100+'PERSONAL EDAR ACCMA'!C41*'PERSONAL EDAR ACCMA'!D41/100+'PERSONAL TTA ACCMA'!C41*'PERSONAL TTA ACCMA'!D41/100+'PERSONAL ERA ACCMA'!C41*'PERSONAL ERA ACCMA'!D41/100</f>
        <v>0</v>
      </c>
      <c r="D41" s="161">
        <f>'PERSONAL EDAR ACCB'!D41+'PERSONAL EDAR ACCMA'!D41+'PERSONAL TTA ACCMA'!D41+'PERSONAL ERA ACCMA'!D41</f>
        <v>0</v>
      </c>
      <c r="E41" s="128"/>
      <c r="F41" s="215">
        <f>'PERSONAL EDAR ACCB'!F41+'PERSONAL EDAR ACCMA'!F41+'PERSONAL TTA ACCMA'!F41+'PERSONAL ERA ACCMA'!F41</f>
        <v>0</v>
      </c>
      <c r="G41" s="195">
        <f t="shared" ref="G41:G48" si="3">F41*5</f>
        <v>0</v>
      </c>
    </row>
    <row r="42" spans="1:8" ht="18" customHeight="1">
      <c r="A42" s="165" t="s">
        <v>57</v>
      </c>
      <c r="B42" s="166" t="s">
        <v>56</v>
      </c>
      <c r="C42" s="161">
        <f>'PERSONAL EDAR ACCB'!C42*'PERSONAL EDAR ACCB'!D42/100+'PERSONAL EDAR ACCMA'!C42*'PERSONAL EDAR ACCMA'!D42/100+'PERSONAL TTA ACCMA'!C42*'PERSONAL TTA ACCMA'!D42/100+'PERSONAL ERA ACCMA'!C42*'PERSONAL ERA ACCMA'!D42/100</f>
        <v>0</v>
      </c>
      <c r="D42" s="161">
        <f>'PERSONAL EDAR ACCB'!D42+'PERSONAL EDAR ACCMA'!D42+'PERSONAL TTA ACCMA'!D42+'PERSONAL ERA ACCMA'!D42</f>
        <v>0</v>
      </c>
      <c r="E42" s="128"/>
      <c r="F42" s="215">
        <f>'PERSONAL EDAR ACCB'!F42+'PERSONAL EDAR ACCMA'!F42+'PERSONAL TTA ACCMA'!F42+'PERSONAL ERA ACCMA'!F42</f>
        <v>0</v>
      </c>
      <c r="G42" s="195">
        <f t="shared" si="3"/>
        <v>0</v>
      </c>
    </row>
    <row r="43" spans="1:8" ht="18" customHeight="1">
      <c r="A43" s="165" t="s">
        <v>58</v>
      </c>
      <c r="B43" s="166" t="s">
        <v>56</v>
      </c>
      <c r="C43" s="161">
        <f>'PERSONAL EDAR ACCB'!C43*'PERSONAL EDAR ACCB'!D43/100+'PERSONAL EDAR ACCMA'!C43*'PERSONAL EDAR ACCMA'!D43/100+'PERSONAL TTA ACCMA'!C43*'PERSONAL TTA ACCMA'!D43/100+'PERSONAL ERA ACCMA'!C43*'PERSONAL ERA ACCMA'!D43/100</f>
        <v>0</v>
      </c>
      <c r="D43" s="161">
        <f>'PERSONAL EDAR ACCB'!D43+'PERSONAL EDAR ACCMA'!D43+'PERSONAL TTA ACCMA'!D43+'PERSONAL ERA ACCMA'!D43</f>
        <v>0</v>
      </c>
      <c r="E43" s="128"/>
      <c r="F43" s="215">
        <f>'PERSONAL EDAR ACCB'!F43+'PERSONAL EDAR ACCMA'!F43+'PERSONAL TTA ACCMA'!F43+'PERSONAL ERA ACCMA'!F43</f>
        <v>0</v>
      </c>
      <c r="G43" s="195">
        <f t="shared" si="3"/>
        <v>0</v>
      </c>
    </row>
    <row r="44" spans="1:8" ht="18" customHeight="1">
      <c r="A44" s="165" t="s">
        <v>59</v>
      </c>
      <c r="B44" s="166" t="s">
        <v>60</v>
      </c>
      <c r="C44" s="161">
        <f>'PERSONAL EDAR ACCB'!C44*'PERSONAL EDAR ACCB'!D44/100+'PERSONAL EDAR ACCMA'!C44*'PERSONAL EDAR ACCMA'!D44/100+'PERSONAL TTA ACCMA'!C44*'PERSONAL TTA ACCMA'!D44/100+'PERSONAL ERA ACCMA'!C44*'PERSONAL ERA ACCMA'!D44/100</f>
        <v>0</v>
      </c>
      <c r="D44" s="161">
        <f>'PERSONAL EDAR ACCB'!D44+'PERSONAL EDAR ACCMA'!D44+'PERSONAL TTA ACCMA'!D44+'PERSONAL ERA ACCMA'!D44</f>
        <v>0</v>
      </c>
      <c r="E44" s="127"/>
      <c r="F44" s="215">
        <f>'PERSONAL EDAR ACCB'!F44+'PERSONAL EDAR ACCMA'!F44+'PERSONAL TTA ACCMA'!F44+'PERSONAL ERA ACCMA'!F44</f>
        <v>0</v>
      </c>
      <c r="G44" s="195">
        <f t="shared" si="3"/>
        <v>0</v>
      </c>
    </row>
    <row r="45" spans="1:8" ht="18" customHeight="1">
      <c r="A45" s="165" t="s">
        <v>61</v>
      </c>
      <c r="B45" s="166" t="s">
        <v>62</v>
      </c>
      <c r="C45" s="161">
        <f>'PERSONAL EDAR ACCB'!C45*'PERSONAL EDAR ACCB'!D45/100+'PERSONAL EDAR ACCMA'!C45*'PERSONAL EDAR ACCMA'!D45/100+'PERSONAL TTA ACCMA'!C45*'PERSONAL TTA ACCMA'!D45/100+'PERSONAL ERA ACCMA'!C45*'PERSONAL ERA ACCMA'!D45/100</f>
        <v>0</v>
      </c>
      <c r="D45" s="161">
        <f>'PERSONAL EDAR ACCB'!D45+'PERSONAL EDAR ACCMA'!D45+'PERSONAL TTA ACCMA'!D45+'PERSONAL ERA ACCMA'!D45</f>
        <v>0</v>
      </c>
      <c r="E45" s="127"/>
      <c r="F45" s="215">
        <f>'PERSONAL EDAR ACCB'!F45+'PERSONAL EDAR ACCMA'!F45+'PERSONAL TTA ACCMA'!F45+'PERSONAL ERA ACCMA'!F45</f>
        <v>0</v>
      </c>
      <c r="G45" s="195">
        <f t="shared" si="3"/>
        <v>0</v>
      </c>
    </row>
    <row r="46" spans="1:8" ht="18" customHeight="1">
      <c r="A46" s="165" t="s">
        <v>63</v>
      </c>
      <c r="B46" s="166" t="s">
        <v>64</v>
      </c>
      <c r="C46" s="161">
        <f>'PERSONAL EDAR ACCB'!C46*'PERSONAL EDAR ACCB'!D46/100+'PERSONAL EDAR ACCMA'!C46*'PERSONAL EDAR ACCMA'!D46/100+'PERSONAL TTA ACCMA'!C46*'PERSONAL TTA ACCMA'!D46/100+'PERSONAL ERA ACCMA'!C46*'PERSONAL ERA ACCMA'!D46/100</f>
        <v>12</v>
      </c>
      <c r="D46" s="161">
        <v>100</v>
      </c>
      <c r="E46" s="231">
        <v>55684.950781886728</v>
      </c>
      <c r="F46" s="215">
        <f>'PERSONAL EDAR ACCB'!F46+'PERSONAL EDAR ACCMA'!F46+'PERSONAL TTA ACCMA'!F46+'PERSONAL ERA ACCMA'!F46</f>
        <v>668219.4</v>
      </c>
      <c r="G46" s="195">
        <f t="shared" si="3"/>
        <v>3341097</v>
      </c>
    </row>
    <row r="47" spans="1:8" ht="18" customHeight="1">
      <c r="A47" s="165" t="s">
        <v>65</v>
      </c>
      <c r="B47" s="166" t="s">
        <v>64</v>
      </c>
      <c r="C47" s="161">
        <f>'PERSONAL EDAR ACCB'!C47*'PERSONAL EDAR ACCB'!D47/100+'PERSONAL EDAR ACCMA'!C47*'PERSONAL EDAR ACCMA'!D47/100+'PERSONAL TTA ACCMA'!C47*'PERSONAL TTA ACCMA'!D47/100+'PERSONAL ERA ACCMA'!C47*'PERSONAL ERA ACCMA'!D47/100</f>
        <v>6</v>
      </c>
      <c r="D47" s="161">
        <v>100</v>
      </c>
      <c r="E47" s="232">
        <v>49465.101021051341</v>
      </c>
      <c r="F47" s="215">
        <f>'PERSONAL EDAR ACCB'!F47+'PERSONAL EDAR ACCMA'!F47+'PERSONAL TTA ACCMA'!F47+'PERSONAL ERA ACCMA'!F47</f>
        <v>296790.59999999998</v>
      </c>
      <c r="G47" s="195">
        <f t="shared" si="3"/>
        <v>1483953</v>
      </c>
    </row>
    <row r="48" spans="1:8" ht="18" customHeight="1" thickBot="1">
      <c r="A48" s="167" t="s">
        <v>66</v>
      </c>
      <c r="B48" s="168" t="s">
        <v>67</v>
      </c>
      <c r="C48" s="162">
        <f>'PERSONAL EDAR ACCB'!C48*'PERSONAL EDAR ACCB'!D48/100+'PERSONAL EDAR ACCMA'!C48*'PERSONAL EDAR ACCMA'!D48/100+'PERSONAL TTA ACCMA'!C48*'PERSONAL TTA ACCMA'!D48/100+'PERSONAL ERA ACCMA'!C48*'PERSONAL ERA ACCMA'!D48/100</f>
        <v>0</v>
      </c>
      <c r="D48" s="162">
        <f>'PERSONAL EDAR ACCB'!D48+'PERSONAL EDAR ACCMA'!D48+'PERSONAL TTA ACCMA'!D48+'PERSONAL ERA ACCMA'!D48</f>
        <v>0</v>
      </c>
      <c r="E48" s="133"/>
      <c r="F48" s="216">
        <f>'PERSONAL EDAR ACCB'!F48+'PERSONAL EDAR ACCMA'!F48+'PERSONAL TTA ACCMA'!F48+'PERSONAL ERA ACCMA'!F48</f>
        <v>0</v>
      </c>
      <c r="G48" s="195">
        <f t="shared" si="3"/>
        <v>0</v>
      </c>
    </row>
    <row r="49" spans="1:9" ht="20.100000000000001" customHeight="1" thickBot="1">
      <c r="A49" s="434" t="s">
        <v>100</v>
      </c>
      <c r="B49" s="435"/>
      <c r="C49" s="435"/>
      <c r="D49" s="436"/>
      <c r="E49" s="134"/>
      <c r="F49" s="213">
        <f>SUM(F10:F18,F20:F28,F30:F38,F40:F48)</f>
        <v>3823870.5999999996</v>
      </c>
      <c r="G49" s="213">
        <f>SUM(G10:G18,G20:G28,G30:G38,G40:G48)</f>
        <v>19119353</v>
      </c>
      <c r="I49" s="79"/>
    </row>
    <row r="50" spans="1:9" ht="16.8" thickBot="1">
      <c r="A50" s="441" t="s">
        <v>1818</v>
      </c>
      <c r="B50" s="441"/>
      <c r="C50" s="172">
        <f>SUM(C40:C48)+SUM(C30:C38)+SUM(C20:C28)+SUM(C10:C18)</f>
        <v>68</v>
      </c>
      <c r="D50" s="136"/>
      <c r="E50" s="135"/>
      <c r="F50" s="135"/>
      <c r="G50" s="135"/>
    </row>
    <row r="51" spans="1:9" ht="15.75" customHeight="1" thickBot="1">
      <c r="A51" s="437" t="s">
        <v>1833</v>
      </c>
      <c r="B51" s="438"/>
      <c r="C51" s="438"/>
      <c r="D51" s="439"/>
      <c r="E51" s="137"/>
      <c r="F51" s="228">
        <f>'PERSONAL EDAR ACCB'!F51+'PERSONAL EDAR ACCMA'!F51+'PERSONAL TTA ACCMA'!F51+'PERSONAL ERA ACCMA'!F51</f>
        <v>49710.32</v>
      </c>
      <c r="G51" s="228">
        <f>F51*5</f>
        <v>248551.6</v>
      </c>
    </row>
    <row r="52" spans="1:9" ht="20.100000000000001" customHeight="1" thickBot="1">
      <c r="A52" s="437" t="s">
        <v>1821</v>
      </c>
      <c r="B52" s="438"/>
      <c r="C52" s="438"/>
      <c r="D52" s="439"/>
      <c r="E52" s="137"/>
      <c r="F52" s="228">
        <f>'PERSONAL EDAR ACCB'!F52+'PERSONAL EDAR ACCMA'!F52+'PERSONAL TTA ACCMA'!F52+'PERSONAL ERA ACCMA'!F52</f>
        <v>114716.12</v>
      </c>
      <c r="G52" s="228">
        <f>F52*5</f>
        <v>573580.6</v>
      </c>
    </row>
    <row r="53" spans="1:9" ht="16.8" thickBot="1">
      <c r="B53" s="173"/>
      <c r="F53" s="80"/>
      <c r="G53" s="80"/>
    </row>
    <row r="54" spans="1:9" ht="17.399999999999999" thickBot="1">
      <c r="C54" s="440" t="s">
        <v>101</v>
      </c>
      <c r="D54" s="440"/>
      <c r="E54" s="440"/>
      <c r="F54" s="17">
        <f>F49+F51+F52</f>
        <v>3988297.0399999996</v>
      </c>
      <c r="G54" s="17">
        <f>G49+G51+G52</f>
        <v>19941485.200000003</v>
      </c>
      <c r="H54" s="220"/>
    </row>
    <row r="55" spans="1:9">
      <c r="A55" s="196"/>
      <c r="B55" s="196"/>
      <c r="C55" s="197"/>
      <c r="D55" s="198"/>
      <c r="E55" s="199"/>
      <c r="F55" s="199"/>
      <c r="G55" s="199"/>
    </row>
    <row r="56" spans="1:9">
      <c r="A56" s="200" t="s">
        <v>1822</v>
      </c>
      <c r="B56" s="196"/>
      <c r="C56" s="197"/>
      <c r="D56" s="198"/>
      <c r="E56" s="199"/>
      <c r="F56" s="199"/>
      <c r="G56" s="199"/>
    </row>
    <row r="57" spans="1:9" ht="16.8" thickBot="1">
      <c r="A57" s="199"/>
      <c r="B57" s="199"/>
      <c r="C57" s="197"/>
      <c r="D57" s="198"/>
      <c r="E57" s="199"/>
      <c r="F57" s="199"/>
      <c r="G57" s="199"/>
    </row>
    <row r="58" spans="1:9" ht="17.399999999999999" thickTop="1" thickBot="1">
      <c r="A58" s="201" t="s">
        <v>1823</v>
      </c>
      <c r="B58" s="201"/>
      <c r="C58" s="201"/>
      <c r="D58" s="201"/>
      <c r="E58" s="201"/>
      <c r="F58" s="204">
        <f>'PERSONAL EDAR ACCB'!F58+'PERSONAL EDAR ACCMA'!F58</f>
        <v>261773.58</v>
      </c>
      <c r="G58" s="204">
        <f>F58</f>
        <v>261773.58</v>
      </c>
    </row>
    <row r="59" spans="1:9" ht="19.2" thickTop="1" thickBot="1">
      <c r="A59" s="203" t="s">
        <v>1829</v>
      </c>
      <c r="B59" s="203"/>
      <c r="C59" s="203"/>
      <c r="D59" s="203"/>
      <c r="E59" s="203"/>
      <c r="F59" s="204">
        <f>ROUND(+F49*2%,2)</f>
        <v>76477.41</v>
      </c>
      <c r="G59" s="204">
        <f>+G49*2%</f>
        <v>382387.06</v>
      </c>
      <c r="H59" s="230"/>
    </row>
    <row r="60" spans="1:9" ht="17.399999999999999" thickTop="1" thickBot="1">
      <c r="A60" s="205" t="s">
        <v>1824</v>
      </c>
      <c r="B60" s="205"/>
      <c r="C60" s="205"/>
      <c r="D60" s="205"/>
      <c r="E60" s="205"/>
      <c r="F60" s="206">
        <f>SUM(F58:F59)</f>
        <v>338250.99</v>
      </c>
      <c r="G60" s="206">
        <f>SUM(G58:G59)</f>
        <v>644160.64</v>
      </c>
    </row>
    <row r="61" spans="1:9" ht="17.399999999999999" thickTop="1" thickBot="1">
      <c r="A61" s="207"/>
      <c r="B61" s="207"/>
      <c r="C61" s="207"/>
      <c r="D61" s="208"/>
      <c r="E61" s="209"/>
      <c r="F61" s="208"/>
      <c r="G61" s="207"/>
    </row>
    <row r="62" spans="1:9" ht="17.399999999999999" thickTop="1" thickBot="1">
      <c r="A62" s="210" t="s">
        <v>1825</v>
      </c>
      <c r="B62" s="210"/>
      <c r="C62" s="210"/>
      <c r="D62" s="210"/>
      <c r="E62" s="210"/>
      <c r="F62" s="211">
        <f>F54+F60</f>
        <v>4326548.0299999993</v>
      </c>
      <c r="G62" s="211">
        <f>G54+G60</f>
        <v>20585645.840000004</v>
      </c>
    </row>
    <row r="63" spans="1:9" ht="16.8" thickTop="1"/>
    <row r="65" spans="1:1">
      <c r="A65" s="229" t="s">
        <v>1830</v>
      </c>
    </row>
  </sheetData>
  <sheetProtection selectLockedCells="1"/>
  <mergeCells count="13">
    <mergeCell ref="A29:F29"/>
    <mergeCell ref="A39:F39"/>
    <mergeCell ref="A19:F19"/>
    <mergeCell ref="A1:F1"/>
    <mergeCell ref="A2:F2"/>
    <mergeCell ref="A3:F3"/>
    <mergeCell ref="A5:F5"/>
    <mergeCell ref="A9:F9"/>
    <mergeCell ref="A49:D49"/>
    <mergeCell ref="A52:D52"/>
    <mergeCell ref="C54:E54"/>
    <mergeCell ref="A50:B50"/>
    <mergeCell ref="A51:D51"/>
  </mergeCells>
  <conditionalFormatting sqref="D10:D18 D20:D28">
    <cfRule type="cellIs" dxfId="9" priority="2" operator="greaterThan">
      <formula>100</formula>
    </cfRule>
  </conditionalFormatting>
  <conditionalFormatting sqref="D30:D38">
    <cfRule type="cellIs" dxfId="8" priority="3" operator="greaterThan">
      <formula>100</formula>
    </cfRule>
  </conditionalFormatting>
  <conditionalFormatting sqref="D40:D48">
    <cfRule type="cellIs" dxfId="7" priority="4" operator="greaterThan">
      <formula>100</formula>
    </cfRule>
  </conditionalFormatting>
  <pageMargins left="0.7" right="0.7" top="0.75" bottom="0.75" header="0.3" footer="0.3"/>
  <pageSetup paperSize="9"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
    <tabColor theme="8" tint="0.59999389629810485"/>
    <pageSetUpPr fitToPage="1"/>
  </sheetPr>
  <dimension ref="A1:Q65"/>
  <sheetViews>
    <sheetView showGridLines="0" topLeftCell="A50" zoomScaleNormal="100" zoomScaleSheetLayoutView="110" workbookViewId="0">
      <selection activeCell="A2" sqref="A2:F2"/>
    </sheetView>
  </sheetViews>
  <sheetFormatPr baseColWidth="10" defaultColWidth="11" defaultRowHeight="16.2"/>
  <cols>
    <col min="1" max="1" width="12.09765625" style="70" customWidth="1"/>
    <col min="2" max="2" width="21.19921875" style="70" customWidth="1"/>
    <col min="3" max="3" width="8.3984375" style="70" customWidth="1"/>
    <col min="4" max="4" width="10" style="70" customWidth="1"/>
    <col min="5" max="5" width="11.19921875" style="70" customWidth="1"/>
    <col min="6" max="6" width="15.59765625" style="70" customWidth="1"/>
    <col min="7" max="7" width="13.8984375" style="70" bestFit="1" customWidth="1"/>
    <col min="8" max="8" width="11.5" style="70" hidden="1" customWidth="1"/>
    <col min="9" max="16384" width="11" style="70"/>
  </cols>
  <sheetData>
    <row r="1" spans="1:8">
      <c r="A1" s="455" t="s">
        <v>3804</v>
      </c>
      <c r="B1" s="455"/>
      <c r="C1" s="455"/>
      <c r="D1" s="455"/>
      <c r="E1" s="455"/>
      <c r="F1" s="455"/>
    </row>
    <row r="2" spans="1:8">
      <c r="A2" s="455" t="s">
        <v>86</v>
      </c>
      <c r="B2" s="455"/>
      <c r="C2" s="455"/>
      <c r="D2" s="455"/>
      <c r="E2" s="455"/>
      <c r="F2" s="455"/>
    </row>
    <row r="3" spans="1:8" ht="24.75" customHeight="1">
      <c r="A3" s="459" t="s">
        <v>118</v>
      </c>
      <c r="B3" s="459"/>
      <c r="C3" s="459"/>
      <c r="D3" s="459"/>
      <c r="E3" s="459"/>
      <c r="F3" s="459"/>
    </row>
    <row r="4" spans="1:8" ht="3.75" customHeight="1">
      <c r="A4" s="51"/>
      <c r="B4" s="81"/>
      <c r="C4" s="81"/>
      <c r="D4" s="81"/>
      <c r="E4" s="81"/>
      <c r="F4" s="81"/>
    </row>
    <row r="5" spans="1:8" ht="33" customHeight="1">
      <c r="A5" s="447" t="s">
        <v>3797</v>
      </c>
      <c r="B5" s="447"/>
      <c r="C5" s="447"/>
      <c r="D5" s="447"/>
      <c r="E5" s="447"/>
      <c r="F5" s="447"/>
    </row>
    <row r="6" spans="1:8" ht="4.5" customHeight="1">
      <c r="A6" s="82"/>
      <c r="B6" s="82"/>
      <c r="C6" s="82"/>
      <c r="D6" s="82"/>
      <c r="E6" s="82"/>
      <c r="F6" s="82"/>
    </row>
    <row r="7" spans="1:8" ht="6" customHeight="1" thickBot="1">
      <c r="A7" s="51"/>
      <c r="B7" s="81"/>
      <c r="C7" s="81"/>
      <c r="D7" s="81"/>
      <c r="E7" s="81"/>
      <c r="F7" s="81"/>
    </row>
    <row r="8" spans="1:8" ht="21.6" thickTop="1" thickBot="1">
      <c r="A8" s="83" t="s">
        <v>79</v>
      </c>
      <c r="B8" s="84" t="s">
        <v>80</v>
      </c>
      <c r="C8" s="85" t="s">
        <v>50</v>
      </c>
      <c r="D8" s="84" t="s">
        <v>81</v>
      </c>
      <c r="E8" s="85" t="s">
        <v>51</v>
      </c>
      <c r="F8" s="86" t="s">
        <v>2</v>
      </c>
    </row>
    <row r="9" spans="1:8" ht="18" customHeight="1" thickTop="1" thickBot="1">
      <c r="A9" s="456" t="s">
        <v>52</v>
      </c>
      <c r="B9" s="457"/>
      <c r="C9" s="457"/>
      <c r="D9" s="457"/>
      <c r="E9" s="457"/>
      <c r="F9" s="458"/>
    </row>
    <row r="10" spans="1:8" ht="18" customHeight="1">
      <c r="A10" s="174" t="s">
        <v>53</v>
      </c>
      <c r="B10" s="175" t="s">
        <v>54</v>
      </c>
      <c r="C10" s="171">
        <v>5</v>
      </c>
      <c r="D10" s="171">
        <v>30</v>
      </c>
      <c r="E10" s="235">
        <v>82407.217237533259</v>
      </c>
      <c r="F10" s="188">
        <f>ROUND(C10*D10/100*H10,2)</f>
        <v>123610.83</v>
      </c>
      <c r="H10" s="220">
        <f>ROUND(E10,2)</f>
        <v>82407.22</v>
      </c>
    </row>
    <row r="11" spans="1:8" ht="18" customHeight="1">
      <c r="A11" s="176" t="s">
        <v>55</v>
      </c>
      <c r="B11" s="177" t="s">
        <v>56</v>
      </c>
      <c r="C11" s="170"/>
      <c r="D11" s="170"/>
      <c r="E11" s="236"/>
      <c r="F11" s="189">
        <f t="shared" ref="F11:F18" si="0">ROUND(C11*D11/100*H11,2)</f>
        <v>0</v>
      </c>
      <c r="H11" s="220">
        <f t="shared" ref="H11:H52" si="1">ROUND(E11,2)</f>
        <v>0</v>
      </c>
    </row>
    <row r="12" spans="1:8" ht="18" customHeight="1">
      <c r="A12" s="176" t="s">
        <v>57</v>
      </c>
      <c r="B12" s="177" t="s">
        <v>56</v>
      </c>
      <c r="C12" s="170"/>
      <c r="D12" s="170"/>
      <c r="E12" s="236"/>
      <c r="F12" s="189">
        <f t="shared" si="0"/>
        <v>0</v>
      </c>
      <c r="H12" s="220">
        <f t="shared" si="1"/>
        <v>0</v>
      </c>
    </row>
    <row r="13" spans="1:8" ht="18" customHeight="1">
      <c r="A13" s="176" t="s">
        <v>58</v>
      </c>
      <c r="B13" s="177" t="s">
        <v>56</v>
      </c>
      <c r="C13" s="170">
        <v>1</v>
      </c>
      <c r="D13" s="170">
        <v>100</v>
      </c>
      <c r="E13" s="236">
        <v>68772.670711509942</v>
      </c>
      <c r="F13" s="189">
        <f t="shared" si="0"/>
        <v>68772.67</v>
      </c>
      <c r="H13" s="220">
        <f t="shared" si="1"/>
        <v>68772.67</v>
      </c>
    </row>
    <row r="14" spans="1:8" ht="18" customHeight="1">
      <c r="A14" s="176" t="s">
        <v>59</v>
      </c>
      <c r="B14" s="177" t="s">
        <v>60</v>
      </c>
      <c r="C14" s="170"/>
      <c r="D14" s="170"/>
      <c r="E14" s="236"/>
      <c r="F14" s="189">
        <f t="shared" si="0"/>
        <v>0</v>
      </c>
      <c r="H14" s="220">
        <f t="shared" si="1"/>
        <v>0</v>
      </c>
    </row>
    <row r="15" spans="1:8" ht="18" customHeight="1">
      <c r="A15" s="176" t="s">
        <v>61</v>
      </c>
      <c r="B15" s="177" t="s">
        <v>62</v>
      </c>
      <c r="C15" s="170"/>
      <c r="D15" s="170"/>
      <c r="E15" s="236"/>
      <c r="F15" s="189">
        <f t="shared" si="0"/>
        <v>0</v>
      </c>
      <c r="H15" s="220">
        <f t="shared" si="1"/>
        <v>0</v>
      </c>
    </row>
    <row r="16" spans="1:8" ht="18" customHeight="1">
      <c r="A16" s="176" t="s">
        <v>63</v>
      </c>
      <c r="B16" s="177" t="s">
        <v>64</v>
      </c>
      <c r="C16" s="170">
        <v>3</v>
      </c>
      <c r="D16" s="170">
        <v>30</v>
      </c>
      <c r="E16" s="236">
        <v>49701.804782453131</v>
      </c>
      <c r="F16" s="189">
        <f t="shared" si="0"/>
        <v>44731.62</v>
      </c>
      <c r="G16" s="169"/>
      <c r="H16" s="220">
        <f t="shared" si="1"/>
        <v>49701.8</v>
      </c>
    </row>
    <row r="17" spans="1:8" ht="18" customHeight="1">
      <c r="A17" s="176" t="s">
        <v>65</v>
      </c>
      <c r="B17" s="177" t="s">
        <v>64</v>
      </c>
      <c r="C17" s="170"/>
      <c r="D17" s="170"/>
      <c r="E17" s="237"/>
      <c r="F17" s="189">
        <f t="shared" si="0"/>
        <v>0</v>
      </c>
      <c r="H17" s="220">
        <f t="shared" si="1"/>
        <v>0</v>
      </c>
    </row>
    <row r="18" spans="1:8" ht="18" customHeight="1" thickBot="1">
      <c r="A18" s="178" t="s">
        <v>66</v>
      </c>
      <c r="B18" s="179" t="s">
        <v>67</v>
      </c>
      <c r="C18" s="246"/>
      <c r="D18" s="246"/>
      <c r="E18" s="238"/>
      <c r="F18" s="190">
        <f t="shared" si="0"/>
        <v>0</v>
      </c>
      <c r="H18" s="220">
        <f t="shared" si="1"/>
        <v>0</v>
      </c>
    </row>
    <row r="19" spans="1:8" ht="17.25" customHeight="1" thickBot="1">
      <c r="A19" s="452" t="s">
        <v>68</v>
      </c>
      <c r="B19" s="453"/>
      <c r="C19" s="453"/>
      <c r="D19" s="453"/>
      <c r="E19" s="453"/>
      <c r="F19" s="454"/>
      <c r="H19" s="220">
        <f t="shared" si="1"/>
        <v>0</v>
      </c>
    </row>
    <row r="20" spans="1:8" ht="18" customHeight="1">
      <c r="A20" s="174" t="s">
        <v>53</v>
      </c>
      <c r="B20" s="175" t="s">
        <v>54</v>
      </c>
      <c r="C20" s="171"/>
      <c r="D20" s="171"/>
      <c r="E20" s="247"/>
      <c r="F20" s="188">
        <f>ROUND(C20*D20/100*H20,2)</f>
        <v>0</v>
      </c>
      <c r="H20" s="220">
        <f t="shared" si="1"/>
        <v>0</v>
      </c>
    </row>
    <row r="21" spans="1:8" ht="18" customHeight="1">
      <c r="A21" s="176" t="s">
        <v>55</v>
      </c>
      <c r="B21" s="177" t="s">
        <v>56</v>
      </c>
      <c r="C21" s="170"/>
      <c r="D21" s="170"/>
      <c r="E21" s="244"/>
      <c r="F21" s="189">
        <f t="shared" ref="F21:F28" si="2">ROUND(C21*D21/100*H21,2)</f>
        <v>0</v>
      </c>
      <c r="H21" s="220">
        <f t="shared" si="1"/>
        <v>0</v>
      </c>
    </row>
    <row r="22" spans="1:8" ht="18" customHeight="1">
      <c r="A22" s="176" t="s">
        <v>57</v>
      </c>
      <c r="B22" s="177" t="s">
        <v>56</v>
      </c>
      <c r="C22" s="170"/>
      <c r="D22" s="170"/>
      <c r="E22" s="244"/>
      <c r="F22" s="189">
        <f t="shared" si="2"/>
        <v>0</v>
      </c>
      <c r="H22" s="220">
        <f t="shared" si="1"/>
        <v>0</v>
      </c>
    </row>
    <row r="23" spans="1:8" ht="18" customHeight="1">
      <c r="A23" s="176" t="s">
        <v>58</v>
      </c>
      <c r="B23" s="177" t="s">
        <v>56</v>
      </c>
      <c r="C23" s="170"/>
      <c r="D23" s="170"/>
      <c r="E23" s="244"/>
      <c r="F23" s="189">
        <f t="shared" si="2"/>
        <v>0</v>
      </c>
      <c r="H23" s="220">
        <f t="shared" si="1"/>
        <v>0</v>
      </c>
    </row>
    <row r="24" spans="1:8" ht="18" customHeight="1">
      <c r="A24" s="176" t="s">
        <v>59</v>
      </c>
      <c r="B24" s="177" t="s">
        <v>60</v>
      </c>
      <c r="C24" s="170"/>
      <c r="D24" s="170"/>
      <c r="E24" s="244"/>
      <c r="F24" s="189">
        <f t="shared" si="2"/>
        <v>0</v>
      </c>
      <c r="H24" s="220">
        <f t="shared" si="1"/>
        <v>0</v>
      </c>
    </row>
    <row r="25" spans="1:8" ht="18" customHeight="1">
      <c r="A25" s="176" t="s">
        <v>61</v>
      </c>
      <c r="B25" s="177" t="s">
        <v>62</v>
      </c>
      <c r="C25" s="170"/>
      <c r="D25" s="170"/>
      <c r="E25" s="244"/>
      <c r="F25" s="189">
        <f t="shared" si="2"/>
        <v>0</v>
      </c>
      <c r="H25" s="220">
        <f t="shared" si="1"/>
        <v>0</v>
      </c>
    </row>
    <row r="26" spans="1:8" ht="18" customHeight="1">
      <c r="A26" s="176" t="s">
        <v>63</v>
      </c>
      <c r="B26" s="177" t="s">
        <v>64</v>
      </c>
      <c r="C26" s="170">
        <v>1</v>
      </c>
      <c r="D26" s="170">
        <v>30</v>
      </c>
      <c r="E26" s="236">
        <v>49701.804782453131</v>
      </c>
      <c r="F26" s="189">
        <f t="shared" si="2"/>
        <v>14910.54</v>
      </c>
      <c r="H26" s="220">
        <f t="shared" si="1"/>
        <v>49701.8</v>
      </c>
    </row>
    <row r="27" spans="1:8" ht="18" customHeight="1">
      <c r="A27" s="176" t="s">
        <v>65</v>
      </c>
      <c r="B27" s="177" t="s">
        <v>64</v>
      </c>
      <c r="C27" s="170">
        <v>1</v>
      </c>
      <c r="D27" s="170">
        <v>30</v>
      </c>
      <c r="E27" s="236">
        <v>48646.599210300039</v>
      </c>
      <c r="F27" s="189">
        <f t="shared" si="2"/>
        <v>14593.98</v>
      </c>
      <c r="H27" s="220">
        <f t="shared" si="1"/>
        <v>48646.6</v>
      </c>
    </row>
    <row r="28" spans="1:8" ht="18" customHeight="1" thickBot="1">
      <c r="A28" s="178" t="s">
        <v>66</v>
      </c>
      <c r="B28" s="179" t="s">
        <v>67</v>
      </c>
      <c r="C28" s="246"/>
      <c r="D28" s="246"/>
      <c r="E28" s="248"/>
      <c r="F28" s="190">
        <f t="shared" si="2"/>
        <v>0</v>
      </c>
      <c r="H28" s="220">
        <f t="shared" si="1"/>
        <v>0</v>
      </c>
    </row>
    <row r="29" spans="1:8" ht="17.25" customHeight="1" thickBot="1">
      <c r="A29" s="452" t="s">
        <v>69</v>
      </c>
      <c r="B29" s="453"/>
      <c r="C29" s="453"/>
      <c r="D29" s="453"/>
      <c r="E29" s="453"/>
      <c r="F29" s="454"/>
      <c r="H29" s="220">
        <f t="shared" si="1"/>
        <v>0</v>
      </c>
    </row>
    <row r="30" spans="1:8" ht="18" customHeight="1">
      <c r="A30" s="174" t="s">
        <v>53</v>
      </c>
      <c r="B30" s="175" t="s">
        <v>54</v>
      </c>
      <c r="C30" s="171"/>
      <c r="D30" s="171"/>
      <c r="E30" s="239"/>
      <c r="F30" s="188">
        <f>ROUND(C30*D30/100*H30,2)</f>
        <v>0</v>
      </c>
      <c r="H30" s="220">
        <f t="shared" si="1"/>
        <v>0</v>
      </c>
    </row>
    <row r="31" spans="1:8" ht="18" customHeight="1">
      <c r="A31" s="176" t="s">
        <v>55</v>
      </c>
      <c r="B31" s="177" t="s">
        <v>56</v>
      </c>
      <c r="C31" s="170"/>
      <c r="D31" s="170"/>
      <c r="E31" s="240"/>
      <c r="F31" s="189">
        <f t="shared" ref="F31:F38" si="3">ROUND(C31*D31/100*H31,2)</f>
        <v>0</v>
      </c>
      <c r="H31" s="220">
        <f t="shared" si="1"/>
        <v>0</v>
      </c>
    </row>
    <row r="32" spans="1:8" ht="18" customHeight="1">
      <c r="A32" s="176" t="s">
        <v>57</v>
      </c>
      <c r="B32" s="177" t="s">
        <v>56</v>
      </c>
      <c r="C32" s="170"/>
      <c r="D32" s="170"/>
      <c r="E32" s="240"/>
      <c r="F32" s="189">
        <f t="shared" si="3"/>
        <v>0</v>
      </c>
      <c r="H32" s="220">
        <f t="shared" si="1"/>
        <v>0</v>
      </c>
    </row>
    <row r="33" spans="1:17" ht="18" customHeight="1">
      <c r="A33" s="176" t="s">
        <v>58</v>
      </c>
      <c r="B33" s="177" t="s">
        <v>56</v>
      </c>
      <c r="C33" s="170"/>
      <c r="D33" s="170"/>
      <c r="E33" s="240"/>
      <c r="F33" s="189">
        <f t="shared" si="3"/>
        <v>0</v>
      </c>
      <c r="H33" s="220">
        <f t="shared" si="1"/>
        <v>0</v>
      </c>
    </row>
    <row r="34" spans="1:17" ht="18" customHeight="1">
      <c r="A34" s="176" t="s">
        <v>59</v>
      </c>
      <c r="B34" s="177" t="s">
        <v>60</v>
      </c>
      <c r="C34" s="170">
        <v>1</v>
      </c>
      <c r="D34" s="170">
        <v>100</v>
      </c>
      <c r="E34" s="241">
        <v>61971.140000354964</v>
      </c>
      <c r="F34" s="189">
        <f t="shared" si="3"/>
        <v>61971.14</v>
      </c>
      <c r="H34" s="220">
        <f t="shared" si="1"/>
        <v>61971.14</v>
      </c>
    </row>
    <row r="35" spans="1:17" ht="18" customHeight="1">
      <c r="A35" s="176" t="s">
        <v>61</v>
      </c>
      <c r="B35" s="177" t="s">
        <v>62</v>
      </c>
      <c r="C35" s="170"/>
      <c r="D35" s="170"/>
      <c r="E35" s="241"/>
      <c r="F35" s="189">
        <f t="shared" si="3"/>
        <v>0</v>
      </c>
      <c r="H35" s="220">
        <f t="shared" si="1"/>
        <v>0</v>
      </c>
    </row>
    <row r="36" spans="1:17" ht="18" customHeight="1">
      <c r="A36" s="176" t="s">
        <v>63</v>
      </c>
      <c r="B36" s="177" t="s">
        <v>64</v>
      </c>
      <c r="C36" s="170">
        <v>11</v>
      </c>
      <c r="D36" s="170">
        <v>100</v>
      </c>
      <c r="E36" s="241">
        <v>55684.950781886728</v>
      </c>
      <c r="F36" s="189">
        <f t="shared" si="3"/>
        <v>612534.44999999995</v>
      </c>
      <c r="G36" s="169"/>
      <c r="H36" s="220">
        <f t="shared" si="1"/>
        <v>55684.95</v>
      </c>
      <c r="I36" s="251"/>
      <c r="P36" s="251"/>
      <c r="Q36" s="251"/>
    </row>
    <row r="37" spans="1:17" ht="18" customHeight="1">
      <c r="A37" s="176" t="s">
        <v>65</v>
      </c>
      <c r="B37" s="177" t="s">
        <v>64</v>
      </c>
      <c r="C37" s="170">
        <v>0</v>
      </c>
      <c r="D37" s="170">
        <v>100</v>
      </c>
      <c r="E37" s="241">
        <v>49465.101021051341</v>
      </c>
      <c r="F37" s="189">
        <f t="shared" si="3"/>
        <v>0</v>
      </c>
      <c r="G37" s="169"/>
      <c r="H37" s="220">
        <f t="shared" si="1"/>
        <v>49465.1</v>
      </c>
      <c r="I37" s="251"/>
      <c r="P37" s="251"/>
    </row>
    <row r="38" spans="1:17" ht="18" customHeight="1" thickBot="1">
      <c r="A38" s="178" t="s">
        <v>66</v>
      </c>
      <c r="B38" s="179" t="s">
        <v>67</v>
      </c>
      <c r="C38" s="246"/>
      <c r="D38" s="246"/>
      <c r="E38" s="242"/>
      <c r="F38" s="190">
        <f t="shared" si="3"/>
        <v>0</v>
      </c>
      <c r="H38" s="220">
        <f t="shared" si="1"/>
        <v>0</v>
      </c>
      <c r="P38" s="251"/>
    </row>
    <row r="39" spans="1:17" ht="17.25" customHeight="1" thickBot="1">
      <c r="A39" s="452" t="s">
        <v>70</v>
      </c>
      <c r="B39" s="453"/>
      <c r="C39" s="453"/>
      <c r="D39" s="453"/>
      <c r="E39" s="453"/>
      <c r="F39" s="454"/>
      <c r="H39" s="220">
        <f t="shared" si="1"/>
        <v>0</v>
      </c>
      <c r="P39" s="251"/>
    </row>
    <row r="40" spans="1:17" ht="18" customHeight="1">
      <c r="A40" s="174" t="s">
        <v>53</v>
      </c>
      <c r="B40" s="175" t="s">
        <v>54</v>
      </c>
      <c r="C40" s="171"/>
      <c r="D40" s="171"/>
      <c r="E40" s="247"/>
      <c r="F40" s="185">
        <f>ROUND(C40*D40/100*H40,2)</f>
        <v>0</v>
      </c>
      <c r="H40" s="220">
        <f t="shared" si="1"/>
        <v>0</v>
      </c>
      <c r="P40" s="251"/>
    </row>
    <row r="41" spans="1:17" ht="18" customHeight="1">
      <c r="A41" s="176" t="s">
        <v>55</v>
      </c>
      <c r="B41" s="177" t="s">
        <v>56</v>
      </c>
      <c r="C41" s="170"/>
      <c r="D41" s="170"/>
      <c r="E41" s="244"/>
      <c r="F41" s="186">
        <f t="shared" ref="F41:F48" si="4">ROUND(C41*D41/100*H41,2)</f>
        <v>0</v>
      </c>
      <c r="H41" s="220">
        <f t="shared" si="1"/>
        <v>0</v>
      </c>
      <c r="P41" s="251"/>
    </row>
    <row r="42" spans="1:17" ht="18" customHeight="1">
      <c r="A42" s="176" t="s">
        <v>57</v>
      </c>
      <c r="B42" s="177" t="s">
        <v>56</v>
      </c>
      <c r="C42" s="170"/>
      <c r="D42" s="170"/>
      <c r="E42" s="244"/>
      <c r="F42" s="186">
        <f t="shared" si="4"/>
        <v>0</v>
      </c>
      <c r="H42" s="220">
        <f t="shared" si="1"/>
        <v>0</v>
      </c>
      <c r="P42" s="251"/>
    </row>
    <row r="43" spans="1:17" ht="18" customHeight="1">
      <c r="A43" s="176" t="s">
        <v>58</v>
      </c>
      <c r="B43" s="177" t="s">
        <v>56</v>
      </c>
      <c r="C43" s="170"/>
      <c r="D43" s="170"/>
      <c r="E43" s="244"/>
      <c r="F43" s="186">
        <f t="shared" si="4"/>
        <v>0</v>
      </c>
      <c r="H43" s="220">
        <f t="shared" si="1"/>
        <v>0</v>
      </c>
      <c r="P43" s="251"/>
    </row>
    <row r="44" spans="1:17" ht="18" customHeight="1">
      <c r="A44" s="176" t="s">
        <v>59</v>
      </c>
      <c r="B44" s="177" t="s">
        <v>60</v>
      </c>
      <c r="C44" s="170"/>
      <c r="D44" s="170"/>
      <c r="E44" s="241"/>
      <c r="F44" s="186">
        <f t="shared" si="4"/>
        <v>0</v>
      </c>
      <c r="H44" s="220">
        <f t="shared" si="1"/>
        <v>0</v>
      </c>
      <c r="P44" s="251"/>
    </row>
    <row r="45" spans="1:17" ht="18" customHeight="1">
      <c r="A45" s="176" t="s">
        <v>61</v>
      </c>
      <c r="B45" s="177" t="s">
        <v>62</v>
      </c>
      <c r="C45" s="170"/>
      <c r="D45" s="170"/>
      <c r="E45" s="241"/>
      <c r="F45" s="186">
        <f t="shared" si="4"/>
        <v>0</v>
      </c>
      <c r="H45" s="220">
        <f t="shared" si="1"/>
        <v>0</v>
      </c>
      <c r="P45" s="251"/>
    </row>
    <row r="46" spans="1:17" ht="18" customHeight="1">
      <c r="A46" s="176" t="s">
        <v>63</v>
      </c>
      <c r="B46" s="177" t="s">
        <v>64</v>
      </c>
      <c r="C46" s="170">
        <v>6</v>
      </c>
      <c r="D46" s="170">
        <v>100</v>
      </c>
      <c r="E46" s="241">
        <v>55684.950781886728</v>
      </c>
      <c r="F46" s="186">
        <f t="shared" si="4"/>
        <v>334109.7</v>
      </c>
      <c r="G46" s="169"/>
      <c r="H46" s="220">
        <f t="shared" si="1"/>
        <v>55684.95</v>
      </c>
      <c r="P46" s="251"/>
    </row>
    <row r="47" spans="1:17" ht="18" customHeight="1">
      <c r="A47" s="176" t="s">
        <v>65</v>
      </c>
      <c r="B47" s="177" t="s">
        <v>64</v>
      </c>
      <c r="C47" s="170">
        <v>2</v>
      </c>
      <c r="D47" s="170">
        <v>100</v>
      </c>
      <c r="E47" s="241">
        <v>49465.101021051341</v>
      </c>
      <c r="F47" s="186">
        <f t="shared" si="4"/>
        <v>98930.2</v>
      </c>
      <c r="G47" s="169"/>
      <c r="H47" s="220">
        <f t="shared" si="1"/>
        <v>49465.1</v>
      </c>
      <c r="P47" s="251"/>
      <c r="Q47" s="251"/>
    </row>
    <row r="48" spans="1:17" ht="18" customHeight="1" thickBot="1">
      <c r="A48" s="178" t="s">
        <v>66</v>
      </c>
      <c r="B48" s="179" t="s">
        <v>67</v>
      </c>
      <c r="C48" s="246"/>
      <c r="D48" s="246"/>
      <c r="E48" s="242"/>
      <c r="F48" s="187">
        <f t="shared" si="4"/>
        <v>0</v>
      </c>
      <c r="H48" s="220">
        <f t="shared" si="1"/>
        <v>0</v>
      </c>
    </row>
    <row r="49" spans="1:8" ht="20.100000000000001" customHeight="1" thickBot="1">
      <c r="A49" s="460" t="s">
        <v>100</v>
      </c>
      <c r="B49" s="461"/>
      <c r="C49" s="461"/>
      <c r="D49" s="462"/>
      <c r="E49" s="149"/>
      <c r="F49" s="184">
        <f>SUM(F10:F18,F20:F28,F30:F38,F40:F48)</f>
        <v>1374165.13</v>
      </c>
      <c r="H49" s="220">
        <f t="shared" si="1"/>
        <v>0</v>
      </c>
    </row>
    <row r="50" spans="1:8" ht="16.8" thickBot="1">
      <c r="A50" s="150"/>
      <c r="B50" s="150"/>
      <c r="C50" s="81">
        <f>SUM(C10:C18)+SUM(C20:C28)+SUM(C30:C38)+SUM(C40:C48)</f>
        <v>31</v>
      </c>
      <c r="D50" s="81" t="s">
        <v>1817</v>
      </c>
      <c r="E50" s="150"/>
      <c r="F50" s="150"/>
      <c r="H50" s="220">
        <f t="shared" si="1"/>
        <v>0</v>
      </c>
    </row>
    <row r="51" spans="1:8" ht="15.75" customHeight="1" thickBot="1">
      <c r="A51" s="437" t="s">
        <v>1833</v>
      </c>
      <c r="B51" s="438"/>
      <c r="C51" s="438"/>
      <c r="D51" s="439"/>
      <c r="E51" s="137"/>
      <c r="F51" s="53">
        <f>ROUND(F49*0.013,2)</f>
        <v>17864.150000000001</v>
      </c>
      <c r="H51" s="220"/>
    </row>
    <row r="52" spans="1:8" ht="20.100000000000001" customHeight="1" thickBot="1">
      <c r="A52" s="437" t="s">
        <v>1821</v>
      </c>
      <c r="B52" s="438"/>
      <c r="C52" s="438"/>
      <c r="D52" s="439"/>
      <c r="E52" s="151"/>
      <c r="F52" s="53">
        <f>ROUND(F49*0.03,2)</f>
        <v>41224.949999999997</v>
      </c>
      <c r="H52" s="220">
        <f t="shared" si="1"/>
        <v>0</v>
      </c>
    </row>
    <row r="53" spans="1:8" ht="16.8" thickBot="1">
      <c r="A53" s="81"/>
      <c r="B53" s="81"/>
      <c r="C53" s="81"/>
      <c r="D53" s="81"/>
      <c r="E53" s="81"/>
      <c r="F53" s="87"/>
    </row>
    <row r="54" spans="1:8" ht="16.8" thickBot="1">
      <c r="A54" s="81"/>
      <c r="B54" s="81"/>
      <c r="C54" s="451" t="s">
        <v>101</v>
      </c>
      <c r="D54" s="451"/>
      <c r="E54" s="451"/>
      <c r="F54" s="54">
        <f>F49+F51+F52</f>
        <v>1433254.2299999997</v>
      </c>
      <c r="G54" s="54">
        <f>F54*5</f>
        <v>7166271.1499999985</v>
      </c>
    </row>
    <row r="56" spans="1:8">
      <c r="A56" s="200" t="s">
        <v>1822</v>
      </c>
      <c r="B56" s="196"/>
      <c r="C56" s="197"/>
      <c r="D56" s="198"/>
      <c r="E56" s="199"/>
      <c r="F56" s="199"/>
      <c r="G56" s="199"/>
    </row>
    <row r="57" spans="1:8" ht="16.8" thickBot="1">
      <c r="A57" s="199"/>
      <c r="B57" s="199"/>
      <c r="C57" s="197"/>
      <c r="D57" s="198"/>
      <c r="E57" s="199"/>
      <c r="F57" s="199"/>
      <c r="G57" s="199"/>
    </row>
    <row r="58" spans="1:8" ht="17.399999999999999" thickTop="1" thickBot="1">
      <c r="A58" s="201" t="s">
        <v>1823</v>
      </c>
      <c r="B58" s="201"/>
      <c r="C58" s="201"/>
      <c r="D58" s="201"/>
      <c r="E58" s="201"/>
      <c r="F58" s="202">
        <v>179456.43</v>
      </c>
      <c r="G58" s="202">
        <f>F58</f>
        <v>179456.43</v>
      </c>
    </row>
    <row r="59" spans="1:8" ht="19.2" thickTop="1" thickBot="1">
      <c r="A59" s="203" t="s">
        <v>1829</v>
      </c>
      <c r="B59" s="203"/>
      <c r="C59" s="203"/>
      <c r="D59" s="203"/>
      <c r="E59" s="203"/>
      <c r="F59" s="204">
        <f>ROUND(+F49*2%,2)</f>
        <v>27483.3</v>
      </c>
      <c r="G59" s="204">
        <f>F59*5</f>
        <v>137416.5</v>
      </c>
    </row>
    <row r="60" spans="1:8" ht="17.399999999999999" thickTop="1" thickBot="1">
      <c r="A60" s="205" t="s">
        <v>1824</v>
      </c>
      <c r="B60" s="205"/>
      <c r="C60" s="205"/>
      <c r="D60" s="205"/>
      <c r="E60" s="205"/>
      <c r="F60" s="206">
        <f>SUM(F58:F59)</f>
        <v>206939.72999999998</v>
      </c>
      <c r="G60" s="206">
        <f>SUM(G58:G59)</f>
        <v>316872.93</v>
      </c>
    </row>
    <row r="61" spans="1:8" ht="17.399999999999999" thickTop="1" thickBot="1">
      <c r="A61" s="207"/>
      <c r="B61" s="207"/>
      <c r="C61" s="207"/>
      <c r="D61" s="208"/>
      <c r="E61" s="209"/>
      <c r="F61" s="208"/>
    </row>
    <row r="62" spans="1:8" ht="17.399999999999999" thickTop="1" thickBot="1">
      <c r="A62" s="210" t="s">
        <v>1825</v>
      </c>
      <c r="B62" s="210"/>
      <c r="C62" s="210"/>
      <c r="D62" s="210"/>
      <c r="E62" s="210"/>
      <c r="F62" s="211">
        <f>F54+F60</f>
        <v>1640193.9599999997</v>
      </c>
      <c r="G62" s="211">
        <f>G54+G60</f>
        <v>7483144.0799999982</v>
      </c>
    </row>
    <row r="63" spans="1:8" ht="16.8" thickTop="1">
      <c r="C63" s="72"/>
      <c r="D63" s="72"/>
    </row>
    <row r="64" spans="1:8">
      <c r="C64" s="72"/>
      <c r="D64" s="72"/>
    </row>
    <row r="65" spans="1:4">
      <c r="A65" s="229" t="s">
        <v>1830</v>
      </c>
      <c r="C65" s="72"/>
      <c r="D65" s="72"/>
    </row>
  </sheetData>
  <sheetProtection selectLockedCells="1"/>
  <mergeCells count="12">
    <mergeCell ref="A52:D52"/>
    <mergeCell ref="C54:E54"/>
    <mergeCell ref="A39:F39"/>
    <mergeCell ref="A1:F1"/>
    <mergeCell ref="A2:F2"/>
    <mergeCell ref="A9:F9"/>
    <mergeCell ref="A19:F19"/>
    <mergeCell ref="A29:F29"/>
    <mergeCell ref="A5:F5"/>
    <mergeCell ref="A3:F3"/>
    <mergeCell ref="A49:D49"/>
    <mergeCell ref="A51:D51"/>
  </mergeCells>
  <pageMargins left="0.7" right="0.7" top="0.75" bottom="0.75" header="0.3" footer="0.3"/>
  <pageSetup paperSize="9" scale="1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04C95-CF33-4693-B847-E0CD3AD4050B}">
  <sheetPr>
    <tabColor theme="8" tint="0.59999389629810485"/>
    <pageSetUpPr fitToPage="1"/>
  </sheetPr>
  <dimension ref="A1:I65"/>
  <sheetViews>
    <sheetView showGridLines="0" topLeftCell="A45" zoomScaleNormal="100" zoomScaleSheetLayoutView="110" workbookViewId="0">
      <selection activeCell="A2" sqref="A2:F2"/>
    </sheetView>
  </sheetViews>
  <sheetFormatPr baseColWidth="10" defaultColWidth="11" defaultRowHeight="16.2"/>
  <cols>
    <col min="1" max="1" width="12.09765625" style="70" customWidth="1"/>
    <col min="2" max="2" width="21.19921875" style="70" customWidth="1"/>
    <col min="3" max="3" width="8.3984375" style="70" customWidth="1"/>
    <col min="4" max="4" width="10" style="70" customWidth="1"/>
    <col min="5" max="5" width="11.19921875" style="70" customWidth="1"/>
    <col min="6" max="6" width="15.59765625" style="70" customWidth="1"/>
    <col min="7" max="7" width="13.59765625" style="70" bestFit="1" customWidth="1"/>
    <col min="8" max="8" width="12.09765625" style="70" hidden="1" customWidth="1"/>
    <col min="9" max="16384" width="11" style="70"/>
  </cols>
  <sheetData>
    <row r="1" spans="1:8">
      <c r="A1" s="455" t="s">
        <v>3804</v>
      </c>
      <c r="B1" s="455"/>
      <c r="C1" s="455"/>
      <c r="D1" s="455"/>
      <c r="E1" s="455"/>
      <c r="F1" s="455"/>
    </row>
    <row r="2" spans="1:8">
      <c r="A2" s="455" t="s">
        <v>86</v>
      </c>
      <c r="B2" s="455"/>
      <c r="C2" s="455"/>
      <c r="D2" s="455"/>
      <c r="E2" s="455"/>
      <c r="F2" s="455"/>
    </row>
    <row r="3" spans="1:8" ht="24.75" customHeight="1">
      <c r="A3" s="459" t="s">
        <v>119</v>
      </c>
      <c r="B3" s="459"/>
      <c r="C3" s="459"/>
      <c r="D3" s="459"/>
      <c r="E3" s="459"/>
      <c r="F3" s="459"/>
    </row>
    <row r="4" spans="1:8" ht="3.75" customHeight="1">
      <c r="A4" s="51"/>
      <c r="B4" s="81"/>
      <c r="C4" s="81"/>
      <c r="D4" s="81"/>
      <c r="E4" s="81"/>
      <c r="F4" s="81"/>
    </row>
    <row r="5" spans="1:8" ht="33" customHeight="1">
      <c r="A5" s="447" t="s">
        <v>3797</v>
      </c>
      <c r="B5" s="447"/>
      <c r="C5" s="447"/>
      <c r="D5" s="447"/>
      <c r="E5" s="447"/>
      <c r="F5" s="447"/>
    </row>
    <row r="6" spans="1:8" ht="4.5" customHeight="1">
      <c r="A6" s="82"/>
      <c r="B6" s="82"/>
      <c r="C6" s="82"/>
      <c r="D6" s="82"/>
      <c r="E6" s="82"/>
      <c r="F6" s="82"/>
    </row>
    <row r="7" spans="1:8" ht="6" customHeight="1" thickBot="1">
      <c r="A7" s="51"/>
      <c r="B7" s="81"/>
      <c r="C7" s="81"/>
      <c r="D7" s="81"/>
      <c r="E7" s="81"/>
      <c r="F7" s="81"/>
    </row>
    <row r="8" spans="1:8" ht="21.6" thickTop="1" thickBot="1">
      <c r="A8" s="83" t="s">
        <v>79</v>
      </c>
      <c r="B8" s="84" t="s">
        <v>80</v>
      </c>
      <c r="C8" s="85" t="s">
        <v>50</v>
      </c>
      <c r="D8" s="84" t="s">
        <v>81</v>
      </c>
      <c r="E8" s="85" t="s">
        <v>51</v>
      </c>
      <c r="F8" s="86" t="s">
        <v>2</v>
      </c>
    </row>
    <row r="9" spans="1:8" ht="18" customHeight="1" thickTop="1" thickBot="1">
      <c r="A9" s="456" t="s">
        <v>52</v>
      </c>
      <c r="B9" s="457"/>
      <c r="C9" s="457"/>
      <c r="D9" s="457"/>
      <c r="E9" s="457"/>
      <c r="F9" s="458"/>
    </row>
    <row r="10" spans="1:8" ht="18" customHeight="1">
      <c r="A10" s="174" t="s">
        <v>53</v>
      </c>
      <c r="B10" s="175" t="s">
        <v>54</v>
      </c>
      <c r="C10" s="171">
        <v>5</v>
      </c>
      <c r="D10" s="171">
        <v>30</v>
      </c>
      <c r="E10" s="235">
        <v>82407.217237533259</v>
      </c>
      <c r="F10" s="188">
        <f>ROUND(C10*D10/100*H10,2)</f>
        <v>123610.83</v>
      </c>
      <c r="H10" s="220">
        <f>ROUND(E10,2)</f>
        <v>82407.22</v>
      </c>
    </row>
    <row r="11" spans="1:8" ht="18" customHeight="1">
      <c r="A11" s="176" t="s">
        <v>55</v>
      </c>
      <c r="B11" s="177" t="s">
        <v>56</v>
      </c>
      <c r="C11" s="170"/>
      <c r="D11" s="170"/>
      <c r="E11" s="243"/>
      <c r="F11" s="189">
        <f t="shared" ref="F11:F18" si="0">ROUND(C11*D11/100*H11,2)</f>
        <v>0</v>
      </c>
      <c r="H11" s="220">
        <f t="shared" ref="H11:H50" si="1">ROUND(E11,2)</f>
        <v>0</v>
      </c>
    </row>
    <row r="12" spans="1:8" ht="18" customHeight="1">
      <c r="A12" s="176" t="s">
        <v>57</v>
      </c>
      <c r="B12" s="177" t="s">
        <v>56</v>
      </c>
      <c r="C12" s="170">
        <v>1</v>
      </c>
      <c r="D12" s="170">
        <v>40</v>
      </c>
      <c r="E12" s="243">
        <v>67510.408022363437</v>
      </c>
      <c r="F12" s="189">
        <f t="shared" si="0"/>
        <v>27004.16</v>
      </c>
      <c r="H12" s="220">
        <f t="shared" si="1"/>
        <v>67510.41</v>
      </c>
    </row>
    <row r="13" spans="1:8" ht="18" customHeight="1">
      <c r="A13" s="176" t="s">
        <v>58</v>
      </c>
      <c r="B13" s="177" t="s">
        <v>56</v>
      </c>
      <c r="C13" s="170">
        <v>1</v>
      </c>
      <c r="D13" s="170">
        <v>40</v>
      </c>
      <c r="E13" s="243">
        <v>68772.670711509942</v>
      </c>
      <c r="F13" s="189">
        <f t="shared" si="0"/>
        <v>27509.07</v>
      </c>
      <c r="H13" s="220">
        <f t="shared" si="1"/>
        <v>68772.67</v>
      </c>
    </row>
    <row r="14" spans="1:8" ht="18" customHeight="1">
      <c r="A14" s="176" t="s">
        <v>59</v>
      </c>
      <c r="B14" s="177" t="s">
        <v>60</v>
      </c>
      <c r="C14" s="139"/>
      <c r="D14" s="139"/>
      <c r="E14" s="241"/>
      <c r="F14" s="189">
        <f t="shared" si="0"/>
        <v>0</v>
      </c>
      <c r="H14" s="220">
        <f t="shared" si="1"/>
        <v>0</v>
      </c>
    </row>
    <row r="15" spans="1:8" ht="18" customHeight="1">
      <c r="A15" s="176" t="s">
        <v>61</v>
      </c>
      <c r="B15" s="177" t="s">
        <v>62</v>
      </c>
      <c r="C15" s="139"/>
      <c r="D15" s="139"/>
      <c r="E15" s="244"/>
      <c r="F15" s="189">
        <f t="shared" si="0"/>
        <v>0</v>
      </c>
      <c r="H15" s="220">
        <f t="shared" si="1"/>
        <v>0</v>
      </c>
    </row>
    <row r="16" spans="1:8" ht="18" customHeight="1">
      <c r="A16" s="176" t="s">
        <v>63</v>
      </c>
      <c r="B16" s="177" t="s">
        <v>64</v>
      </c>
      <c r="C16" s="170">
        <v>3</v>
      </c>
      <c r="D16" s="170">
        <v>30</v>
      </c>
      <c r="E16" s="243">
        <v>49701.804782453131</v>
      </c>
      <c r="F16" s="189">
        <f t="shared" si="0"/>
        <v>44731.62</v>
      </c>
      <c r="H16" s="220">
        <f t="shared" si="1"/>
        <v>49701.8</v>
      </c>
    </row>
    <row r="17" spans="1:8" ht="18" customHeight="1">
      <c r="A17" s="176" t="s">
        <v>65</v>
      </c>
      <c r="B17" s="177" t="s">
        <v>64</v>
      </c>
      <c r="C17" s="139"/>
      <c r="D17" s="139"/>
      <c r="E17" s="244"/>
      <c r="F17" s="189">
        <f t="shared" si="0"/>
        <v>0</v>
      </c>
      <c r="H17" s="220">
        <f t="shared" si="1"/>
        <v>0</v>
      </c>
    </row>
    <row r="18" spans="1:8" ht="18" customHeight="1" thickBot="1">
      <c r="A18" s="178" t="s">
        <v>66</v>
      </c>
      <c r="B18" s="179" t="s">
        <v>67</v>
      </c>
      <c r="C18" s="142"/>
      <c r="D18" s="142"/>
      <c r="E18" s="245"/>
      <c r="F18" s="190">
        <f t="shared" si="0"/>
        <v>0</v>
      </c>
      <c r="H18" s="220">
        <f t="shared" si="1"/>
        <v>0</v>
      </c>
    </row>
    <row r="19" spans="1:8" ht="17.25" customHeight="1" thickBot="1">
      <c r="A19" s="452" t="s">
        <v>68</v>
      </c>
      <c r="B19" s="453"/>
      <c r="C19" s="453"/>
      <c r="D19" s="453"/>
      <c r="E19" s="453"/>
      <c r="F19" s="454"/>
      <c r="H19" s="220">
        <f t="shared" si="1"/>
        <v>0</v>
      </c>
    </row>
    <row r="20" spans="1:8" ht="18" customHeight="1">
      <c r="A20" s="174" t="s">
        <v>53</v>
      </c>
      <c r="B20" s="175" t="s">
        <v>54</v>
      </c>
      <c r="C20" s="138"/>
      <c r="D20" s="138"/>
      <c r="E20" s="144"/>
      <c r="F20" s="188">
        <f>ROUND(C20*D20/100*H20,2)</f>
        <v>0</v>
      </c>
      <c r="H20" s="220">
        <f t="shared" si="1"/>
        <v>0</v>
      </c>
    </row>
    <row r="21" spans="1:8" ht="18" customHeight="1">
      <c r="A21" s="176" t="s">
        <v>55</v>
      </c>
      <c r="B21" s="177" t="s">
        <v>56</v>
      </c>
      <c r="C21" s="139"/>
      <c r="D21" s="139"/>
      <c r="E21" s="141"/>
      <c r="F21" s="189">
        <f t="shared" ref="F21:F28" si="2">ROUND(C21*D21/100*H21,2)</f>
        <v>0</v>
      </c>
      <c r="H21" s="220">
        <f t="shared" si="1"/>
        <v>0</v>
      </c>
    </row>
    <row r="22" spans="1:8" ht="18" customHeight="1">
      <c r="A22" s="176" t="s">
        <v>57</v>
      </c>
      <c r="B22" s="177" t="s">
        <v>56</v>
      </c>
      <c r="C22" s="139"/>
      <c r="D22" s="139"/>
      <c r="E22" s="141"/>
      <c r="F22" s="189">
        <f t="shared" si="2"/>
        <v>0</v>
      </c>
      <c r="H22" s="220">
        <f t="shared" si="1"/>
        <v>0</v>
      </c>
    </row>
    <row r="23" spans="1:8" ht="18" customHeight="1">
      <c r="A23" s="176" t="s">
        <v>58</v>
      </c>
      <c r="B23" s="177" t="s">
        <v>56</v>
      </c>
      <c r="C23" s="139"/>
      <c r="D23" s="139"/>
      <c r="E23" s="141"/>
      <c r="F23" s="189">
        <f t="shared" si="2"/>
        <v>0</v>
      </c>
      <c r="H23" s="220">
        <f t="shared" si="1"/>
        <v>0</v>
      </c>
    </row>
    <row r="24" spans="1:8" ht="18" customHeight="1">
      <c r="A24" s="176" t="s">
        <v>59</v>
      </c>
      <c r="B24" s="177" t="s">
        <v>60</v>
      </c>
      <c r="C24" s="139"/>
      <c r="D24" s="139"/>
      <c r="E24" s="141"/>
      <c r="F24" s="189">
        <f t="shared" si="2"/>
        <v>0</v>
      </c>
      <c r="H24" s="220">
        <f t="shared" si="1"/>
        <v>0</v>
      </c>
    </row>
    <row r="25" spans="1:8" ht="18" customHeight="1">
      <c r="A25" s="176" t="s">
        <v>61</v>
      </c>
      <c r="B25" s="177" t="s">
        <v>62</v>
      </c>
      <c r="C25" s="139"/>
      <c r="D25" s="139"/>
      <c r="E25" s="141"/>
      <c r="F25" s="189">
        <f t="shared" si="2"/>
        <v>0</v>
      </c>
      <c r="H25" s="220">
        <f t="shared" si="1"/>
        <v>0</v>
      </c>
    </row>
    <row r="26" spans="1:8" ht="18" customHeight="1">
      <c r="A26" s="176" t="s">
        <v>63</v>
      </c>
      <c r="B26" s="177" t="s">
        <v>64</v>
      </c>
      <c r="C26" s="170">
        <v>1</v>
      </c>
      <c r="D26" s="170">
        <v>30</v>
      </c>
      <c r="E26" s="236">
        <v>49701.804782453131</v>
      </c>
      <c r="F26" s="189">
        <f t="shared" si="2"/>
        <v>14910.54</v>
      </c>
      <c r="H26" s="220">
        <f t="shared" si="1"/>
        <v>49701.8</v>
      </c>
    </row>
    <row r="27" spans="1:8" ht="18" customHeight="1">
      <c r="A27" s="176" t="s">
        <v>65</v>
      </c>
      <c r="B27" s="177" t="s">
        <v>64</v>
      </c>
      <c r="C27" s="170">
        <v>1</v>
      </c>
      <c r="D27" s="170">
        <v>30</v>
      </c>
      <c r="E27" s="236">
        <v>48646.599210300039</v>
      </c>
      <c r="F27" s="189">
        <f t="shared" si="2"/>
        <v>14593.98</v>
      </c>
      <c r="H27" s="220">
        <f t="shared" si="1"/>
        <v>48646.6</v>
      </c>
    </row>
    <row r="28" spans="1:8" ht="18" customHeight="1" thickBot="1">
      <c r="A28" s="178" t="s">
        <v>66</v>
      </c>
      <c r="B28" s="179" t="s">
        <v>67</v>
      </c>
      <c r="C28" s="142"/>
      <c r="D28" s="142"/>
      <c r="E28" s="145"/>
      <c r="F28" s="190">
        <f t="shared" si="2"/>
        <v>0</v>
      </c>
      <c r="H28" s="220">
        <f t="shared" si="1"/>
        <v>0</v>
      </c>
    </row>
    <row r="29" spans="1:8" ht="17.25" customHeight="1" thickBot="1">
      <c r="A29" s="452" t="s">
        <v>69</v>
      </c>
      <c r="B29" s="453"/>
      <c r="C29" s="453"/>
      <c r="D29" s="453"/>
      <c r="E29" s="453"/>
      <c r="F29" s="454"/>
      <c r="H29" s="220">
        <f t="shared" si="1"/>
        <v>0</v>
      </c>
    </row>
    <row r="30" spans="1:8" ht="18" customHeight="1">
      <c r="A30" s="174" t="s">
        <v>53</v>
      </c>
      <c r="B30" s="175" t="s">
        <v>54</v>
      </c>
      <c r="C30" s="138"/>
      <c r="D30" s="138"/>
      <c r="E30" s="146"/>
      <c r="F30" s="188">
        <f>ROUND(C30*D30/100*H30,2)</f>
        <v>0</v>
      </c>
      <c r="H30" s="220">
        <f t="shared" si="1"/>
        <v>0</v>
      </c>
    </row>
    <row r="31" spans="1:8" ht="18" customHeight="1">
      <c r="A31" s="176" t="s">
        <v>55</v>
      </c>
      <c r="B31" s="177" t="s">
        <v>56</v>
      </c>
      <c r="C31" s="139"/>
      <c r="D31" s="139"/>
      <c r="E31" s="147"/>
      <c r="F31" s="189">
        <f t="shared" ref="F31:F38" si="3">ROUND(C31*D31/100*H31,2)</f>
        <v>0</v>
      </c>
      <c r="H31" s="220">
        <f t="shared" si="1"/>
        <v>0</v>
      </c>
    </row>
    <row r="32" spans="1:8" ht="18" customHeight="1">
      <c r="A32" s="176" t="s">
        <v>57</v>
      </c>
      <c r="B32" s="177" t="s">
        <v>56</v>
      </c>
      <c r="C32" s="139"/>
      <c r="D32" s="139"/>
      <c r="E32" s="147"/>
      <c r="F32" s="189">
        <f t="shared" si="3"/>
        <v>0</v>
      </c>
      <c r="H32" s="220">
        <f t="shared" si="1"/>
        <v>0</v>
      </c>
    </row>
    <row r="33" spans="1:9" ht="18" customHeight="1">
      <c r="A33" s="176" t="s">
        <v>58</v>
      </c>
      <c r="B33" s="177" t="s">
        <v>56</v>
      </c>
      <c r="C33" s="139"/>
      <c r="D33" s="139"/>
      <c r="E33" s="147"/>
      <c r="F33" s="189">
        <f t="shared" si="3"/>
        <v>0</v>
      </c>
      <c r="H33" s="220">
        <f t="shared" si="1"/>
        <v>0</v>
      </c>
    </row>
    <row r="34" spans="1:9" ht="18" customHeight="1">
      <c r="A34" s="176" t="s">
        <v>59</v>
      </c>
      <c r="B34" s="177" t="s">
        <v>60</v>
      </c>
      <c r="C34" s="170">
        <v>1</v>
      </c>
      <c r="D34" s="170">
        <v>40</v>
      </c>
      <c r="E34" s="241">
        <v>61971.140000354964</v>
      </c>
      <c r="F34" s="189">
        <f t="shared" si="3"/>
        <v>24788.46</v>
      </c>
      <c r="G34" s="169"/>
      <c r="H34" s="220">
        <f t="shared" si="1"/>
        <v>61971.14</v>
      </c>
    </row>
    <row r="35" spans="1:9" ht="18" customHeight="1">
      <c r="A35" s="176" t="s">
        <v>61</v>
      </c>
      <c r="B35" s="177" t="s">
        <v>62</v>
      </c>
      <c r="C35" s="170"/>
      <c r="D35" s="170"/>
      <c r="E35" s="241"/>
      <c r="F35" s="189">
        <f t="shared" si="3"/>
        <v>0</v>
      </c>
      <c r="H35" s="220">
        <f t="shared" si="1"/>
        <v>0</v>
      </c>
      <c r="I35" s="251"/>
    </row>
    <row r="36" spans="1:9" ht="18" customHeight="1">
      <c r="A36" s="176" t="s">
        <v>63</v>
      </c>
      <c r="B36" s="177" t="s">
        <v>64</v>
      </c>
      <c r="C36" s="170">
        <v>4</v>
      </c>
      <c r="D36" s="170">
        <v>100</v>
      </c>
      <c r="E36" s="241">
        <v>55684.950781886728</v>
      </c>
      <c r="F36" s="189">
        <f t="shared" si="3"/>
        <v>222739.8</v>
      </c>
      <c r="G36" s="169"/>
      <c r="H36" s="220">
        <f t="shared" si="1"/>
        <v>55684.95</v>
      </c>
      <c r="I36" s="251"/>
    </row>
    <row r="37" spans="1:9" ht="18" customHeight="1">
      <c r="A37" s="176" t="s">
        <v>65</v>
      </c>
      <c r="B37" s="177" t="s">
        <v>64</v>
      </c>
      <c r="C37" s="170">
        <v>8</v>
      </c>
      <c r="D37" s="170">
        <v>100</v>
      </c>
      <c r="E37" s="241">
        <v>49465.101021051341</v>
      </c>
      <c r="F37" s="189">
        <f t="shared" si="3"/>
        <v>395720.8</v>
      </c>
      <c r="G37" s="169"/>
      <c r="H37" s="220">
        <f t="shared" si="1"/>
        <v>49465.1</v>
      </c>
      <c r="I37" s="251"/>
    </row>
    <row r="38" spans="1:9" ht="18" customHeight="1" thickBot="1">
      <c r="A38" s="178" t="s">
        <v>66</v>
      </c>
      <c r="B38" s="179" t="s">
        <v>67</v>
      </c>
      <c r="C38" s="142"/>
      <c r="D38" s="142"/>
      <c r="E38" s="148"/>
      <c r="F38" s="190">
        <f t="shared" si="3"/>
        <v>0</v>
      </c>
      <c r="H38" s="220">
        <f t="shared" si="1"/>
        <v>0</v>
      </c>
    </row>
    <row r="39" spans="1:9" ht="17.25" customHeight="1" thickBot="1">
      <c r="A39" s="452" t="s">
        <v>70</v>
      </c>
      <c r="B39" s="453"/>
      <c r="C39" s="453"/>
      <c r="D39" s="453"/>
      <c r="E39" s="453"/>
      <c r="F39" s="454"/>
      <c r="H39" s="220">
        <f t="shared" si="1"/>
        <v>0</v>
      </c>
    </row>
    <row r="40" spans="1:9" ht="18" customHeight="1">
      <c r="A40" s="174" t="s">
        <v>53</v>
      </c>
      <c r="B40" s="175" t="s">
        <v>54</v>
      </c>
      <c r="C40" s="138"/>
      <c r="D40" s="138"/>
      <c r="E40" s="144"/>
      <c r="F40" s="185">
        <f>ROUND(C40*D40/100*H40,2)</f>
        <v>0</v>
      </c>
      <c r="H40" s="220">
        <f t="shared" si="1"/>
        <v>0</v>
      </c>
    </row>
    <row r="41" spans="1:9" ht="18" customHeight="1">
      <c r="A41" s="176" t="s">
        <v>55</v>
      </c>
      <c r="B41" s="177" t="s">
        <v>56</v>
      </c>
      <c r="C41" s="139"/>
      <c r="D41" s="139"/>
      <c r="E41" s="141"/>
      <c r="F41" s="186">
        <f t="shared" ref="F41:F48" si="4">ROUND(C41*D41/100*H41,2)</f>
        <v>0</v>
      </c>
      <c r="H41" s="220">
        <f t="shared" si="1"/>
        <v>0</v>
      </c>
    </row>
    <row r="42" spans="1:9" ht="18" customHeight="1">
      <c r="A42" s="176" t="s">
        <v>57</v>
      </c>
      <c r="B42" s="177" t="s">
        <v>56</v>
      </c>
      <c r="C42" s="139"/>
      <c r="D42" s="139"/>
      <c r="E42" s="141"/>
      <c r="F42" s="186">
        <f t="shared" si="4"/>
        <v>0</v>
      </c>
      <c r="H42" s="220">
        <f t="shared" si="1"/>
        <v>0</v>
      </c>
    </row>
    <row r="43" spans="1:9" ht="18" customHeight="1">
      <c r="A43" s="176" t="s">
        <v>58</v>
      </c>
      <c r="B43" s="177" t="s">
        <v>56</v>
      </c>
      <c r="C43" s="139"/>
      <c r="D43" s="139"/>
      <c r="E43" s="141"/>
      <c r="F43" s="186">
        <f t="shared" si="4"/>
        <v>0</v>
      </c>
      <c r="H43" s="220">
        <f t="shared" si="1"/>
        <v>0</v>
      </c>
    </row>
    <row r="44" spans="1:9" ht="18" customHeight="1">
      <c r="A44" s="176" t="s">
        <v>59</v>
      </c>
      <c r="B44" s="177" t="s">
        <v>60</v>
      </c>
      <c r="C44" s="139"/>
      <c r="D44" s="139"/>
      <c r="E44" s="140"/>
      <c r="F44" s="186">
        <f t="shared" si="4"/>
        <v>0</v>
      </c>
      <c r="H44" s="220">
        <f t="shared" si="1"/>
        <v>0</v>
      </c>
    </row>
    <row r="45" spans="1:9" ht="18" customHeight="1">
      <c r="A45" s="176" t="s">
        <v>61</v>
      </c>
      <c r="B45" s="177" t="s">
        <v>62</v>
      </c>
      <c r="C45" s="139"/>
      <c r="D45" s="139"/>
      <c r="E45" s="140"/>
      <c r="F45" s="186">
        <f t="shared" si="4"/>
        <v>0</v>
      </c>
      <c r="H45" s="220">
        <f t="shared" si="1"/>
        <v>0</v>
      </c>
    </row>
    <row r="46" spans="1:9" ht="18" customHeight="1">
      <c r="A46" s="176" t="s">
        <v>63</v>
      </c>
      <c r="B46" s="177" t="s">
        <v>64</v>
      </c>
      <c r="C46" s="170">
        <v>3</v>
      </c>
      <c r="D46" s="170">
        <v>100</v>
      </c>
      <c r="E46" s="241">
        <v>55684.950781886728</v>
      </c>
      <c r="F46" s="186">
        <f t="shared" si="4"/>
        <v>167054.85</v>
      </c>
      <c r="G46" s="169"/>
      <c r="H46" s="220">
        <f t="shared" si="1"/>
        <v>55684.95</v>
      </c>
      <c r="I46" s="251"/>
    </row>
    <row r="47" spans="1:9" ht="18" customHeight="1">
      <c r="A47" s="176" t="s">
        <v>65</v>
      </c>
      <c r="B47" s="177" t="s">
        <v>64</v>
      </c>
      <c r="C47" s="170">
        <v>4</v>
      </c>
      <c r="D47" s="170">
        <v>100</v>
      </c>
      <c r="E47" s="241">
        <v>49465.101021051341</v>
      </c>
      <c r="F47" s="186">
        <f t="shared" si="4"/>
        <v>197860.4</v>
      </c>
      <c r="G47" s="169"/>
      <c r="H47" s="220">
        <f t="shared" si="1"/>
        <v>49465.1</v>
      </c>
      <c r="I47" s="251"/>
    </row>
    <row r="48" spans="1:9" ht="18" customHeight="1" thickBot="1">
      <c r="A48" s="178" t="s">
        <v>66</v>
      </c>
      <c r="B48" s="179" t="s">
        <v>67</v>
      </c>
      <c r="C48" s="142"/>
      <c r="D48" s="142"/>
      <c r="E48" s="148"/>
      <c r="F48" s="187">
        <f t="shared" si="4"/>
        <v>0</v>
      </c>
      <c r="H48" s="220">
        <f t="shared" si="1"/>
        <v>0</v>
      </c>
    </row>
    <row r="49" spans="1:8" ht="20.100000000000001" customHeight="1" thickBot="1">
      <c r="A49" s="460" t="s">
        <v>100</v>
      </c>
      <c r="B49" s="461"/>
      <c r="C49" s="461"/>
      <c r="D49" s="462"/>
      <c r="E49" s="149"/>
      <c r="F49" s="184">
        <f>SUM(F10:F18,F20:F28,F30:F38,F40:F48)</f>
        <v>1260524.51</v>
      </c>
      <c r="H49" s="220">
        <f t="shared" si="1"/>
        <v>0</v>
      </c>
    </row>
    <row r="50" spans="1:8" ht="16.8" thickBot="1">
      <c r="A50" s="150"/>
      <c r="B50" s="150"/>
      <c r="C50" s="150">
        <f>SUM(C10:C18)+SUM(C20:C28)+SUM(C30:C38)+SUM(C40:C48)</f>
        <v>32</v>
      </c>
      <c r="D50" s="81" t="s">
        <v>1817</v>
      </c>
      <c r="E50" s="150"/>
      <c r="F50" s="150"/>
      <c r="H50" s="220">
        <f t="shared" si="1"/>
        <v>0</v>
      </c>
    </row>
    <row r="51" spans="1:8" ht="15.75" customHeight="1" thickBot="1">
      <c r="A51" s="437" t="s">
        <v>1833</v>
      </c>
      <c r="B51" s="438"/>
      <c r="C51" s="438"/>
      <c r="D51" s="439"/>
      <c r="E51" s="137"/>
      <c r="F51" s="53">
        <f>ROUND(F49*0.013,2)</f>
        <v>16386.82</v>
      </c>
      <c r="H51" s="220"/>
    </row>
    <row r="52" spans="1:8" ht="20.100000000000001" customHeight="1" thickBot="1">
      <c r="A52" s="437" t="s">
        <v>1821</v>
      </c>
      <c r="B52" s="438"/>
      <c r="C52" s="438"/>
      <c r="D52" s="439"/>
      <c r="E52" s="151"/>
      <c r="F52" s="53">
        <f>ROUND(F49*0.03,2)</f>
        <v>37815.74</v>
      </c>
    </row>
    <row r="53" spans="1:8" ht="16.8" thickBot="1">
      <c r="A53" s="81"/>
      <c r="B53" s="81"/>
      <c r="C53" s="81"/>
      <c r="D53" s="81"/>
      <c r="E53" s="81"/>
      <c r="F53" s="87"/>
    </row>
    <row r="54" spans="1:8" ht="16.8" thickBot="1">
      <c r="A54" s="81"/>
      <c r="B54" s="81"/>
      <c r="C54" s="451" t="s">
        <v>101</v>
      </c>
      <c r="D54" s="451"/>
      <c r="E54" s="451"/>
      <c r="F54" s="54">
        <f>F49+F51+F52</f>
        <v>1314727.07</v>
      </c>
      <c r="G54" s="54">
        <f>F54*5</f>
        <v>6573635.3500000006</v>
      </c>
    </row>
    <row r="56" spans="1:8">
      <c r="A56" s="200" t="s">
        <v>1822</v>
      </c>
      <c r="B56" s="196"/>
      <c r="C56" s="197"/>
      <c r="D56" s="198"/>
      <c r="E56" s="199"/>
      <c r="F56" s="199"/>
      <c r="G56" s="199"/>
    </row>
    <row r="57" spans="1:8" ht="16.8" thickBot="1">
      <c r="A57" s="199"/>
      <c r="B57" s="199"/>
      <c r="C57" s="197"/>
      <c r="D57" s="198"/>
      <c r="E57" s="199"/>
      <c r="F57" s="199"/>
      <c r="G57" s="199"/>
    </row>
    <row r="58" spans="1:8" ht="17.399999999999999" thickTop="1" thickBot="1">
      <c r="A58" s="201" t="s">
        <v>1823</v>
      </c>
      <c r="B58" s="201"/>
      <c r="C58" s="201"/>
      <c r="D58" s="201"/>
      <c r="E58" s="201"/>
      <c r="F58" s="202">
        <v>82317.149999999994</v>
      </c>
      <c r="G58" s="202">
        <f>F58</f>
        <v>82317.149999999994</v>
      </c>
    </row>
    <row r="59" spans="1:8" ht="19.2" thickTop="1" thickBot="1">
      <c r="A59" s="203" t="s">
        <v>1829</v>
      </c>
      <c r="B59" s="203"/>
      <c r="C59" s="203"/>
      <c r="D59" s="203"/>
      <c r="E59" s="203"/>
      <c r="F59" s="204">
        <f>ROUND(+F49*2%,2)</f>
        <v>25210.49</v>
      </c>
      <c r="G59" s="204">
        <f>F59*5</f>
        <v>126052.45000000001</v>
      </c>
    </row>
    <row r="60" spans="1:8" ht="17.399999999999999" thickTop="1" thickBot="1">
      <c r="A60" s="205" t="s">
        <v>1824</v>
      </c>
      <c r="B60" s="205"/>
      <c r="C60" s="205"/>
      <c r="D60" s="205"/>
      <c r="E60" s="205"/>
      <c r="F60" s="206">
        <f>SUM(F58:F59)</f>
        <v>107527.64</v>
      </c>
      <c r="G60" s="206">
        <f>SUM(G58:G59)</f>
        <v>208369.6</v>
      </c>
    </row>
    <row r="61" spans="1:8" ht="17.399999999999999" thickTop="1" thickBot="1">
      <c r="A61" s="207"/>
      <c r="B61" s="207"/>
      <c r="C61" s="207"/>
      <c r="D61" s="208"/>
      <c r="E61" s="209"/>
      <c r="F61" s="208"/>
      <c r="G61" s="208"/>
    </row>
    <row r="62" spans="1:8" ht="17.399999999999999" thickTop="1" thickBot="1">
      <c r="A62" s="210" t="s">
        <v>1825</v>
      </c>
      <c r="B62" s="210"/>
      <c r="C62" s="210"/>
      <c r="D62" s="210"/>
      <c r="E62" s="210"/>
      <c r="F62" s="211">
        <f>F54+F60</f>
        <v>1422254.71</v>
      </c>
      <c r="G62" s="211">
        <f>G54+G60</f>
        <v>6782004.9500000002</v>
      </c>
    </row>
    <row r="63" spans="1:8" ht="16.8" thickTop="1">
      <c r="C63" s="72"/>
      <c r="D63" s="72"/>
    </row>
    <row r="64" spans="1:8">
      <c r="C64" s="72"/>
      <c r="D64" s="72"/>
    </row>
    <row r="65" spans="1:4">
      <c r="A65" s="229" t="s">
        <v>1830</v>
      </c>
      <c r="C65" s="72"/>
      <c r="D65" s="72"/>
    </row>
  </sheetData>
  <sheetProtection selectLockedCells="1"/>
  <mergeCells count="12">
    <mergeCell ref="C54:E54"/>
    <mergeCell ref="A1:F1"/>
    <mergeCell ref="A2:F2"/>
    <mergeCell ref="A3:F3"/>
    <mergeCell ref="A5:F5"/>
    <mergeCell ref="A9:F9"/>
    <mergeCell ref="A19:F19"/>
    <mergeCell ref="A29:F29"/>
    <mergeCell ref="A39:F39"/>
    <mergeCell ref="A49:D49"/>
    <mergeCell ref="A52:D52"/>
    <mergeCell ref="A51:D51"/>
  </mergeCells>
  <pageMargins left="0.7" right="0.7" top="0.75" bottom="0.75" header="0.3" footer="0.3"/>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55EA2-7717-4186-9293-D592E36987AF}">
  <sheetPr>
    <tabColor theme="8" tint="0.59999389629810485"/>
    <pageSetUpPr fitToPage="1"/>
  </sheetPr>
  <dimension ref="A1:N65"/>
  <sheetViews>
    <sheetView showGridLines="0" topLeftCell="A48" zoomScaleNormal="100" zoomScaleSheetLayoutView="110" workbookViewId="0">
      <selection activeCell="A2" sqref="A2:F2"/>
    </sheetView>
  </sheetViews>
  <sheetFormatPr baseColWidth="10" defaultColWidth="11" defaultRowHeight="16.2"/>
  <cols>
    <col min="1" max="1" width="12.09765625" style="70" customWidth="1"/>
    <col min="2" max="2" width="21.19921875" style="70" customWidth="1"/>
    <col min="3" max="3" width="8.3984375" style="70" customWidth="1"/>
    <col min="4" max="4" width="10" style="70" customWidth="1"/>
    <col min="5" max="5" width="11.19921875" style="70" customWidth="1"/>
    <col min="6" max="6" width="15.59765625" style="70" customWidth="1"/>
    <col min="7" max="7" width="13.59765625" style="70" bestFit="1" customWidth="1"/>
    <col min="8" max="8" width="11.5" style="70" hidden="1" customWidth="1"/>
    <col min="9" max="16384" width="11" style="70"/>
  </cols>
  <sheetData>
    <row r="1" spans="1:8">
      <c r="A1" s="455" t="s">
        <v>3804</v>
      </c>
      <c r="B1" s="455"/>
      <c r="C1" s="455"/>
      <c r="D1" s="455"/>
      <c r="E1" s="455"/>
      <c r="F1" s="455"/>
    </row>
    <row r="2" spans="1:8">
      <c r="A2" s="455" t="s">
        <v>86</v>
      </c>
      <c r="B2" s="455"/>
      <c r="C2" s="455"/>
      <c r="D2" s="455"/>
      <c r="E2" s="455"/>
      <c r="F2" s="455"/>
    </row>
    <row r="3" spans="1:8" ht="24.75" customHeight="1">
      <c r="A3" s="459" t="s">
        <v>120</v>
      </c>
      <c r="B3" s="459"/>
      <c r="C3" s="459"/>
      <c r="D3" s="459"/>
      <c r="E3" s="459"/>
      <c r="F3" s="459"/>
    </row>
    <row r="4" spans="1:8" ht="3.75" customHeight="1">
      <c r="A4" s="153"/>
      <c r="B4" s="150"/>
      <c r="C4" s="150"/>
      <c r="D4" s="150"/>
      <c r="E4" s="150"/>
      <c r="F4" s="150"/>
    </row>
    <row r="5" spans="1:8" ht="33" customHeight="1">
      <c r="A5" s="447" t="s">
        <v>3797</v>
      </c>
      <c r="B5" s="447"/>
      <c r="C5" s="447"/>
      <c r="D5" s="447"/>
      <c r="E5" s="447"/>
      <c r="F5" s="447"/>
    </row>
    <row r="6" spans="1:8" ht="4.5" customHeight="1">
      <c r="A6" s="82"/>
      <c r="B6" s="82"/>
      <c r="C6" s="82"/>
      <c r="D6" s="82"/>
      <c r="E6" s="82"/>
      <c r="F6" s="82"/>
    </row>
    <row r="7" spans="1:8" ht="6" customHeight="1" thickBot="1">
      <c r="A7" s="51"/>
      <c r="B7" s="81"/>
      <c r="C7" s="81"/>
      <c r="D7" s="81"/>
      <c r="E7" s="81"/>
      <c r="F7" s="81"/>
    </row>
    <row r="8" spans="1:8" ht="21.6" thickTop="1" thickBot="1">
      <c r="A8" s="83" t="s">
        <v>79</v>
      </c>
      <c r="B8" s="84" t="s">
        <v>80</v>
      </c>
      <c r="C8" s="85" t="s">
        <v>50</v>
      </c>
      <c r="D8" s="84" t="s">
        <v>81</v>
      </c>
      <c r="E8" s="85" t="s">
        <v>51</v>
      </c>
      <c r="F8" s="86" t="s">
        <v>2</v>
      </c>
    </row>
    <row r="9" spans="1:8" ht="18" customHeight="1" thickTop="1" thickBot="1">
      <c r="A9" s="456" t="s">
        <v>52</v>
      </c>
      <c r="B9" s="457"/>
      <c r="C9" s="457"/>
      <c r="D9" s="457"/>
      <c r="E9" s="457"/>
      <c r="F9" s="458"/>
    </row>
    <row r="10" spans="1:8" ht="18" customHeight="1">
      <c r="A10" s="174" t="s">
        <v>53</v>
      </c>
      <c r="B10" s="175" t="s">
        <v>54</v>
      </c>
      <c r="C10" s="171">
        <v>5</v>
      </c>
      <c r="D10" s="171">
        <v>30</v>
      </c>
      <c r="E10" s="235">
        <v>82407.217237533259</v>
      </c>
      <c r="F10" s="188">
        <f>ROUND(C10*D10/100*H10,2)</f>
        <v>123610.83</v>
      </c>
      <c r="H10" s="220">
        <f>ROUND(E10,2)</f>
        <v>82407.22</v>
      </c>
    </row>
    <row r="11" spans="1:8" ht="18" customHeight="1">
      <c r="A11" s="176" t="s">
        <v>55</v>
      </c>
      <c r="B11" s="177" t="s">
        <v>56</v>
      </c>
      <c r="C11" s="170"/>
      <c r="D11" s="170"/>
      <c r="E11" s="243"/>
      <c r="F11" s="189">
        <f t="shared" ref="F11:F18" si="0">ROUND(C11*D11/100*H11,2)</f>
        <v>0</v>
      </c>
      <c r="H11" s="220">
        <f t="shared" ref="H11:H50" si="1">ROUND(E11,2)</f>
        <v>0</v>
      </c>
    </row>
    <row r="12" spans="1:8" ht="18" customHeight="1">
      <c r="A12" s="176" t="s">
        <v>57</v>
      </c>
      <c r="B12" s="177" t="s">
        <v>56</v>
      </c>
      <c r="C12" s="170">
        <v>1</v>
      </c>
      <c r="D12" s="170">
        <v>40</v>
      </c>
      <c r="E12" s="243">
        <v>67510.408022363437</v>
      </c>
      <c r="F12" s="189">
        <f t="shared" si="0"/>
        <v>27004.16</v>
      </c>
      <c r="H12" s="220">
        <f t="shared" si="1"/>
        <v>67510.41</v>
      </c>
    </row>
    <row r="13" spans="1:8" ht="18" customHeight="1">
      <c r="A13" s="176" t="s">
        <v>58</v>
      </c>
      <c r="B13" s="177" t="s">
        <v>56</v>
      </c>
      <c r="C13" s="170">
        <v>1</v>
      </c>
      <c r="D13" s="170">
        <v>40</v>
      </c>
      <c r="E13" s="243">
        <v>68772.670711509942</v>
      </c>
      <c r="F13" s="189">
        <f t="shared" si="0"/>
        <v>27509.07</v>
      </c>
      <c r="H13" s="220">
        <f t="shared" si="1"/>
        <v>68772.67</v>
      </c>
    </row>
    <row r="14" spans="1:8" ht="18" customHeight="1">
      <c r="A14" s="176" t="s">
        <v>59</v>
      </c>
      <c r="B14" s="177" t="s">
        <v>60</v>
      </c>
      <c r="C14" s="139"/>
      <c r="D14" s="139"/>
      <c r="E14" s="241"/>
      <c r="F14" s="189">
        <f t="shared" si="0"/>
        <v>0</v>
      </c>
      <c r="H14" s="220">
        <f t="shared" si="1"/>
        <v>0</v>
      </c>
    </row>
    <row r="15" spans="1:8" ht="18" customHeight="1">
      <c r="A15" s="176" t="s">
        <v>61</v>
      </c>
      <c r="B15" s="177" t="s">
        <v>62</v>
      </c>
      <c r="C15" s="170"/>
      <c r="D15" s="170"/>
      <c r="E15" s="244"/>
      <c r="F15" s="189">
        <f t="shared" si="0"/>
        <v>0</v>
      </c>
      <c r="H15" s="220">
        <f t="shared" si="1"/>
        <v>0</v>
      </c>
    </row>
    <row r="16" spans="1:8" ht="18" customHeight="1">
      <c r="A16" s="176" t="s">
        <v>63</v>
      </c>
      <c r="B16" s="177" t="s">
        <v>64</v>
      </c>
      <c r="C16" s="170">
        <v>3</v>
      </c>
      <c r="D16" s="170">
        <v>30</v>
      </c>
      <c r="E16" s="236">
        <v>49701.804782453131</v>
      </c>
      <c r="F16" s="189">
        <f t="shared" si="0"/>
        <v>44731.62</v>
      </c>
      <c r="H16" s="220">
        <f t="shared" si="1"/>
        <v>49701.8</v>
      </c>
    </row>
    <row r="17" spans="1:8" ht="18" customHeight="1">
      <c r="A17" s="176" t="s">
        <v>65</v>
      </c>
      <c r="B17" s="177" t="s">
        <v>64</v>
      </c>
      <c r="C17" s="139"/>
      <c r="D17" s="139"/>
      <c r="E17" s="141"/>
      <c r="F17" s="189">
        <f t="shared" si="0"/>
        <v>0</v>
      </c>
      <c r="H17" s="220">
        <f t="shared" si="1"/>
        <v>0</v>
      </c>
    </row>
    <row r="18" spans="1:8" ht="18" customHeight="1" thickBot="1">
      <c r="A18" s="178" t="s">
        <v>66</v>
      </c>
      <c r="B18" s="179" t="s">
        <v>67</v>
      </c>
      <c r="C18" s="142"/>
      <c r="D18" s="142"/>
      <c r="E18" s="143"/>
      <c r="F18" s="190">
        <f t="shared" si="0"/>
        <v>0</v>
      </c>
      <c r="H18" s="220">
        <f t="shared" si="1"/>
        <v>0</v>
      </c>
    </row>
    <row r="19" spans="1:8" ht="17.25" customHeight="1" thickBot="1">
      <c r="A19" s="452" t="s">
        <v>68</v>
      </c>
      <c r="B19" s="453"/>
      <c r="C19" s="453"/>
      <c r="D19" s="453"/>
      <c r="E19" s="453"/>
      <c r="F19" s="454"/>
      <c r="H19" s="220">
        <f t="shared" si="1"/>
        <v>0</v>
      </c>
    </row>
    <row r="20" spans="1:8" ht="18" customHeight="1">
      <c r="A20" s="174" t="s">
        <v>53</v>
      </c>
      <c r="B20" s="175" t="s">
        <v>54</v>
      </c>
      <c r="C20" s="138"/>
      <c r="D20" s="138"/>
      <c r="E20" s="144"/>
      <c r="F20" s="188">
        <f>ROUND(C20*D20/100*H20,2)</f>
        <v>0</v>
      </c>
      <c r="H20" s="220">
        <f t="shared" si="1"/>
        <v>0</v>
      </c>
    </row>
    <row r="21" spans="1:8" ht="18" customHeight="1">
      <c r="A21" s="176" t="s">
        <v>55</v>
      </c>
      <c r="B21" s="177" t="s">
        <v>56</v>
      </c>
      <c r="C21" s="139"/>
      <c r="D21" s="139"/>
      <c r="E21" s="141"/>
      <c r="F21" s="189">
        <f t="shared" ref="F21:F28" si="2">ROUND(C21*D21/100*H21,2)</f>
        <v>0</v>
      </c>
      <c r="H21" s="220">
        <f t="shared" si="1"/>
        <v>0</v>
      </c>
    </row>
    <row r="22" spans="1:8" ht="18" customHeight="1">
      <c r="A22" s="176" t="s">
        <v>57</v>
      </c>
      <c r="B22" s="177" t="s">
        <v>56</v>
      </c>
      <c r="C22" s="139"/>
      <c r="D22" s="139"/>
      <c r="E22" s="141"/>
      <c r="F22" s="189">
        <f t="shared" si="2"/>
        <v>0</v>
      </c>
      <c r="H22" s="220">
        <f t="shared" si="1"/>
        <v>0</v>
      </c>
    </row>
    <row r="23" spans="1:8" ht="18" customHeight="1">
      <c r="A23" s="176" t="s">
        <v>58</v>
      </c>
      <c r="B23" s="177" t="s">
        <v>56</v>
      </c>
      <c r="C23" s="139"/>
      <c r="D23" s="139"/>
      <c r="E23" s="141"/>
      <c r="F23" s="189">
        <f t="shared" si="2"/>
        <v>0</v>
      </c>
      <c r="H23" s="220">
        <f t="shared" si="1"/>
        <v>0</v>
      </c>
    </row>
    <row r="24" spans="1:8" ht="18" customHeight="1">
      <c r="A24" s="176" t="s">
        <v>59</v>
      </c>
      <c r="B24" s="177" t="s">
        <v>60</v>
      </c>
      <c r="C24" s="139"/>
      <c r="D24" s="139"/>
      <c r="E24" s="141"/>
      <c r="F24" s="189">
        <f t="shared" si="2"/>
        <v>0</v>
      </c>
      <c r="H24" s="220">
        <f t="shared" si="1"/>
        <v>0</v>
      </c>
    </row>
    <row r="25" spans="1:8" ht="18" customHeight="1">
      <c r="A25" s="176" t="s">
        <v>61</v>
      </c>
      <c r="B25" s="177" t="s">
        <v>62</v>
      </c>
      <c r="C25" s="139"/>
      <c r="D25" s="139"/>
      <c r="E25" s="141"/>
      <c r="F25" s="189">
        <f t="shared" si="2"/>
        <v>0</v>
      </c>
      <c r="H25" s="220">
        <f t="shared" si="1"/>
        <v>0</v>
      </c>
    </row>
    <row r="26" spans="1:8" ht="18" customHeight="1">
      <c r="A26" s="176" t="s">
        <v>63</v>
      </c>
      <c r="B26" s="177" t="s">
        <v>64</v>
      </c>
      <c r="C26" s="170">
        <v>1</v>
      </c>
      <c r="D26" s="170">
        <v>30</v>
      </c>
      <c r="E26" s="236">
        <v>49701.804782453131</v>
      </c>
      <c r="F26" s="189">
        <f t="shared" si="2"/>
        <v>14910.54</v>
      </c>
      <c r="H26" s="220">
        <f t="shared" si="1"/>
        <v>49701.8</v>
      </c>
    </row>
    <row r="27" spans="1:8" ht="18" customHeight="1">
      <c r="A27" s="176" t="s">
        <v>65</v>
      </c>
      <c r="B27" s="177" t="s">
        <v>64</v>
      </c>
      <c r="C27" s="170">
        <v>1</v>
      </c>
      <c r="D27" s="170">
        <v>30</v>
      </c>
      <c r="E27" s="236">
        <v>48646.599210300039</v>
      </c>
      <c r="F27" s="189">
        <f t="shared" si="2"/>
        <v>14593.98</v>
      </c>
      <c r="H27" s="220">
        <f t="shared" si="1"/>
        <v>48646.6</v>
      </c>
    </row>
    <row r="28" spans="1:8" ht="18" customHeight="1" thickBot="1">
      <c r="A28" s="178" t="s">
        <v>66</v>
      </c>
      <c r="B28" s="179" t="s">
        <v>67</v>
      </c>
      <c r="C28" s="142"/>
      <c r="D28" s="142"/>
      <c r="E28" s="145"/>
      <c r="F28" s="190">
        <f t="shared" si="2"/>
        <v>0</v>
      </c>
      <c r="H28" s="220">
        <f t="shared" si="1"/>
        <v>0</v>
      </c>
    </row>
    <row r="29" spans="1:8" ht="17.25" customHeight="1" thickBot="1">
      <c r="A29" s="452" t="s">
        <v>69</v>
      </c>
      <c r="B29" s="453"/>
      <c r="C29" s="453"/>
      <c r="D29" s="453"/>
      <c r="E29" s="453"/>
      <c r="F29" s="454"/>
      <c r="H29" s="220">
        <f t="shared" si="1"/>
        <v>0</v>
      </c>
    </row>
    <row r="30" spans="1:8" ht="18" customHeight="1">
      <c r="A30" s="174" t="s">
        <v>53</v>
      </c>
      <c r="B30" s="175" t="s">
        <v>54</v>
      </c>
      <c r="C30" s="138"/>
      <c r="D30" s="138"/>
      <c r="E30" s="146"/>
      <c r="F30" s="188">
        <f>ROUND(C30*D30/100*H30,2)</f>
        <v>0</v>
      </c>
      <c r="H30" s="220">
        <f t="shared" si="1"/>
        <v>0</v>
      </c>
    </row>
    <row r="31" spans="1:8" ht="18" customHeight="1">
      <c r="A31" s="176" t="s">
        <v>55</v>
      </c>
      <c r="B31" s="177" t="s">
        <v>56</v>
      </c>
      <c r="C31" s="139"/>
      <c r="D31" s="139"/>
      <c r="E31" s="147"/>
      <c r="F31" s="189">
        <f t="shared" ref="F31:F38" si="3">ROUND(C31*D31/100*H31,2)</f>
        <v>0</v>
      </c>
      <c r="H31" s="220">
        <f t="shared" si="1"/>
        <v>0</v>
      </c>
    </row>
    <row r="32" spans="1:8" ht="18" customHeight="1">
      <c r="A32" s="176" t="s">
        <v>57</v>
      </c>
      <c r="B32" s="177" t="s">
        <v>56</v>
      </c>
      <c r="C32" s="139"/>
      <c r="D32" s="139"/>
      <c r="E32" s="147"/>
      <c r="F32" s="189">
        <f t="shared" si="3"/>
        <v>0</v>
      </c>
      <c r="H32" s="220">
        <f t="shared" si="1"/>
        <v>0</v>
      </c>
    </row>
    <row r="33" spans="1:14" ht="18" customHeight="1">
      <c r="A33" s="176" t="s">
        <v>58</v>
      </c>
      <c r="B33" s="177" t="s">
        <v>56</v>
      </c>
      <c r="C33" s="139"/>
      <c r="D33" s="139"/>
      <c r="E33" s="140"/>
      <c r="F33" s="189">
        <f t="shared" si="3"/>
        <v>0</v>
      </c>
      <c r="H33" s="220">
        <f t="shared" si="1"/>
        <v>0</v>
      </c>
    </row>
    <row r="34" spans="1:14" ht="18" customHeight="1">
      <c r="A34" s="176" t="s">
        <v>59</v>
      </c>
      <c r="B34" s="177" t="s">
        <v>60</v>
      </c>
      <c r="C34" s="170">
        <v>1</v>
      </c>
      <c r="D34" s="170">
        <v>40</v>
      </c>
      <c r="E34" s="241">
        <v>61971.140000354964</v>
      </c>
      <c r="F34" s="189">
        <f t="shared" si="3"/>
        <v>24788.46</v>
      </c>
      <c r="G34" s="169"/>
      <c r="H34" s="220">
        <f t="shared" si="1"/>
        <v>61971.14</v>
      </c>
    </row>
    <row r="35" spans="1:14" ht="18" customHeight="1">
      <c r="A35" s="176" t="s">
        <v>61</v>
      </c>
      <c r="B35" s="177" t="s">
        <v>62</v>
      </c>
      <c r="C35" s="170">
        <v>1</v>
      </c>
      <c r="D35" s="170">
        <v>80</v>
      </c>
      <c r="E35" s="241">
        <v>57942.423613710649</v>
      </c>
      <c r="F35" s="189">
        <f t="shared" si="3"/>
        <v>46353.94</v>
      </c>
      <c r="G35" s="169"/>
      <c r="H35" s="220">
        <f t="shared" si="1"/>
        <v>57942.42</v>
      </c>
    </row>
    <row r="36" spans="1:14" ht="18" customHeight="1">
      <c r="A36" s="176" t="s">
        <v>63</v>
      </c>
      <c r="B36" s="177" t="s">
        <v>64</v>
      </c>
      <c r="C36" s="170">
        <v>6</v>
      </c>
      <c r="D36" s="170">
        <v>80</v>
      </c>
      <c r="E36" s="241">
        <v>55684.950781886728</v>
      </c>
      <c r="F36" s="189">
        <f t="shared" si="3"/>
        <v>267287.76</v>
      </c>
      <c r="G36" s="169"/>
      <c r="H36" s="220">
        <f t="shared" si="1"/>
        <v>55684.95</v>
      </c>
      <c r="N36" s="251"/>
    </row>
    <row r="37" spans="1:14" ht="18" customHeight="1">
      <c r="A37" s="176" t="s">
        <v>65</v>
      </c>
      <c r="B37" s="177" t="s">
        <v>64</v>
      </c>
      <c r="C37" s="170">
        <v>5</v>
      </c>
      <c r="D37" s="170">
        <v>80</v>
      </c>
      <c r="E37" s="241">
        <v>49465.101021051341</v>
      </c>
      <c r="F37" s="189">
        <f t="shared" si="3"/>
        <v>197860.4</v>
      </c>
      <c r="H37" s="220">
        <f t="shared" si="1"/>
        <v>49465.1</v>
      </c>
      <c r="N37" s="251"/>
    </row>
    <row r="38" spans="1:14" ht="18" customHeight="1" thickBot="1">
      <c r="A38" s="178" t="s">
        <v>66</v>
      </c>
      <c r="B38" s="179" t="s">
        <v>67</v>
      </c>
      <c r="C38" s="142"/>
      <c r="D38" s="142"/>
      <c r="E38" s="148"/>
      <c r="F38" s="190">
        <f t="shared" si="3"/>
        <v>0</v>
      </c>
      <c r="H38" s="220">
        <f t="shared" si="1"/>
        <v>0</v>
      </c>
    </row>
    <row r="39" spans="1:14" ht="17.25" customHeight="1" thickBot="1">
      <c r="A39" s="452" t="s">
        <v>70</v>
      </c>
      <c r="B39" s="453"/>
      <c r="C39" s="453"/>
      <c r="D39" s="453"/>
      <c r="E39" s="453"/>
      <c r="F39" s="454"/>
      <c r="H39" s="220">
        <f t="shared" si="1"/>
        <v>0</v>
      </c>
    </row>
    <row r="40" spans="1:14" ht="18" customHeight="1">
      <c r="A40" s="174" t="s">
        <v>53</v>
      </c>
      <c r="B40" s="175" t="s">
        <v>54</v>
      </c>
      <c r="C40" s="138"/>
      <c r="D40" s="138"/>
      <c r="E40" s="144"/>
      <c r="F40" s="185">
        <f>ROUND(C40*D40/100*H40,2)</f>
        <v>0</v>
      </c>
      <c r="H40" s="220">
        <f t="shared" si="1"/>
        <v>0</v>
      </c>
    </row>
    <row r="41" spans="1:14" ht="18" customHeight="1">
      <c r="A41" s="176" t="s">
        <v>55</v>
      </c>
      <c r="B41" s="177" t="s">
        <v>56</v>
      </c>
      <c r="C41" s="139"/>
      <c r="D41" s="139"/>
      <c r="E41" s="141"/>
      <c r="F41" s="186">
        <f t="shared" ref="F41:F48" si="4">ROUND(C41*D41/100*H41,2)</f>
        <v>0</v>
      </c>
      <c r="H41" s="220">
        <f t="shared" si="1"/>
        <v>0</v>
      </c>
    </row>
    <row r="42" spans="1:14" ht="18" customHeight="1">
      <c r="A42" s="176" t="s">
        <v>57</v>
      </c>
      <c r="B42" s="177" t="s">
        <v>56</v>
      </c>
      <c r="C42" s="139"/>
      <c r="D42" s="139"/>
      <c r="E42" s="141"/>
      <c r="F42" s="186">
        <f t="shared" si="4"/>
        <v>0</v>
      </c>
      <c r="H42" s="220">
        <f t="shared" si="1"/>
        <v>0</v>
      </c>
    </row>
    <row r="43" spans="1:14" ht="18" customHeight="1">
      <c r="A43" s="176" t="s">
        <v>58</v>
      </c>
      <c r="B43" s="177" t="s">
        <v>56</v>
      </c>
      <c r="C43" s="139"/>
      <c r="D43" s="139"/>
      <c r="E43" s="141"/>
      <c r="F43" s="186">
        <f t="shared" si="4"/>
        <v>0</v>
      </c>
      <c r="H43" s="220">
        <f t="shared" si="1"/>
        <v>0</v>
      </c>
    </row>
    <row r="44" spans="1:14" ht="18" customHeight="1">
      <c r="A44" s="176" t="s">
        <v>59</v>
      </c>
      <c r="B44" s="177" t="s">
        <v>60</v>
      </c>
      <c r="C44" s="139"/>
      <c r="D44" s="139"/>
      <c r="E44" s="140"/>
      <c r="F44" s="186">
        <f t="shared" si="4"/>
        <v>0</v>
      </c>
      <c r="H44" s="220">
        <f t="shared" si="1"/>
        <v>0</v>
      </c>
    </row>
    <row r="45" spans="1:14" ht="18" customHeight="1">
      <c r="A45" s="176" t="s">
        <v>61</v>
      </c>
      <c r="B45" s="177" t="s">
        <v>62</v>
      </c>
      <c r="C45" s="139"/>
      <c r="D45" s="139"/>
      <c r="E45" s="140"/>
      <c r="F45" s="186">
        <f t="shared" si="4"/>
        <v>0</v>
      </c>
      <c r="H45" s="220">
        <f t="shared" si="1"/>
        <v>0</v>
      </c>
    </row>
    <row r="46" spans="1:14" ht="18" customHeight="1">
      <c r="A46" s="176" t="s">
        <v>63</v>
      </c>
      <c r="B46" s="177" t="s">
        <v>64</v>
      </c>
      <c r="C46" s="170">
        <v>3</v>
      </c>
      <c r="D46" s="170">
        <v>80</v>
      </c>
      <c r="E46" s="241">
        <v>55684.950781886728</v>
      </c>
      <c r="F46" s="186">
        <f t="shared" si="4"/>
        <v>133643.88</v>
      </c>
      <c r="H46" s="220">
        <f t="shared" si="1"/>
        <v>55684.95</v>
      </c>
      <c r="I46" s="79"/>
      <c r="N46" s="251"/>
    </row>
    <row r="47" spans="1:14" ht="18" customHeight="1">
      <c r="A47" s="176" t="s">
        <v>65</v>
      </c>
      <c r="B47" s="177" t="s">
        <v>64</v>
      </c>
      <c r="C47" s="170">
        <v>0</v>
      </c>
      <c r="D47" s="170">
        <v>80</v>
      </c>
      <c r="E47" s="241">
        <v>49465.101021051341</v>
      </c>
      <c r="F47" s="186">
        <f t="shared" si="4"/>
        <v>0</v>
      </c>
      <c r="G47" s="169"/>
      <c r="H47" s="220">
        <f t="shared" si="1"/>
        <v>49465.1</v>
      </c>
    </row>
    <row r="48" spans="1:14" ht="18" customHeight="1" thickBot="1">
      <c r="A48" s="178" t="s">
        <v>66</v>
      </c>
      <c r="B48" s="179" t="s">
        <v>67</v>
      </c>
      <c r="C48" s="142"/>
      <c r="D48" s="142"/>
      <c r="E48" s="148"/>
      <c r="F48" s="187">
        <f t="shared" si="4"/>
        <v>0</v>
      </c>
      <c r="H48" s="220">
        <f t="shared" si="1"/>
        <v>0</v>
      </c>
    </row>
    <row r="49" spans="1:8" ht="20.100000000000001" customHeight="1" thickBot="1">
      <c r="A49" s="460" t="s">
        <v>1819</v>
      </c>
      <c r="B49" s="461"/>
      <c r="C49" s="461"/>
      <c r="D49" s="462"/>
      <c r="E49" s="149"/>
      <c r="F49" s="184">
        <f>SUM(F10:F18,F20:F28,F30:F38,F40:F48)</f>
        <v>922294.64000000013</v>
      </c>
      <c r="H49" s="220">
        <f t="shared" si="1"/>
        <v>0</v>
      </c>
    </row>
    <row r="50" spans="1:8" ht="16.8" thickBot="1">
      <c r="A50" s="150"/>
      <c r="B50" s="150"/>
      <c r="C50" s="150">
        <f>SUM(C40:C48)+SUM(C30:C38)+SUM(C20:C28)+SUM(C10:C18)</f>
        <v>28</v>
      </c>
      <c r="D50" s="81" t="s">
        <v>1817</v>
      </c>
      <c r="E50" s="150"/>
      <c r="F50" s="150"/>
      <c r="H50" s="220">
        <f t="shared" si="1"/>
        <v>0</v>
      </c>
    </row>
    <row r="51" spans="1:8" ht="15.75" customHeight="1" thickBot="1">
      <c r="A51" s="437" t="s">
        <v>1833</v>
      </c>
      <c r="B51" s="438"/>
      <c r="C51" s="438"/>
      <c r="D51" s="439"/>
      <c r="E51" s="137"/>
      <c r="F51" s="53">
        <f>ROUND(F49*0.013,2)</f>
        <v>11989.83</v>
      </c>
      <c r="H51" s="220"/>
    </row>
    <row r="52" spans="1:8" ht="20.100000000000001" customHeight="1" thickBot="1">
      <c r="A52" s="437" t="s">
        <v>1821</v>
      </c>
      <c r="B52" s="438"/>
      <c r="C52" s="438"/>
      <c r="D52" s="439"/>
      <c r="E52" s="151"/>
      <c r="F52" s="53">
        <f>ROUND(F49*0.03,2)</f>
        <v>27668.84</v>
      </c>
    </row>
    <row r="53" spans="1:8" ht="16.8" thickBot="1">
      <c r="A53" s="81"/>
      <c r="B53" s="81"/>
      <c r="C53" s="81"/>
      <c r="D53" s="81"/>
      <c r="E53" s="81"/>
      <c r="F53" s="87"/>
    </row>
    <row r="54" spans="1:8" ht="16.8" thickBot="1">
      <c r="A54" s="81"/>
      <c r="B54" s="81"/>
      <c r="C54" s="451" t="s">
        <v>101</v>
      </c>
      <c r="D54" s="451"/>
      <c r="E54" s="451"/>
      <c r="F54" s="54">
        <f>F49+F51+F52</f>
        <v>961953.31</v>
      </c>
      <c r="G54" s="54">
        <f>F54*5</f>
        <v>4809766.5500000007</v>
      </c>
    </row>
    <row r="56" spans="1:8">
      <c r="A56" s="200" t="s">
        <v>1822</v>
      </c>
      <c r="B56" s="196"/>
      <c r="C56" s="197"/>
      <c r="D56" s="198"/>
      <c r="E56" s="199"/>
      <c r="F56" s="199"/>
      <c r="G56" s="199"/>
    </row>
    <row r="57" spans="1:8" ht="16.8" thickBot="1">
      <c r="A57" s="199"/>
      <c r="B57" s="199"/>
      <c r="C57" s="197"/>
      <c r="D57" s="198"/>
      <c r="E57" s="199"/>
      <c r="F57" s="199"/>
      <c r="G57" s="199"/>
    </row>
    <row r="58" spans="1:8" ht="17.399999999999999" thickTop="1" thickBot="1">
      <c r="A58" s="201" t="s">
        <v>1823</v>
      </c>
      <c r="B58" s="201"/>
      <c r="C58" s="201"/>
      <c r="D58" s="201"/>
      <c r="E58" s="201"/>
      <c r="F58" s="202">
        <f>+'[1]1.2 Personal Jubil. parcial'!H46</f>
        <v>0</v>
      </c>
      <c r="G58" s="202">
        <f>F58</f>
        <v>0</v>
      </c>
    </row>
    <row r="59" spans="1:8" ht="19.2" thickTop="1" thickBot="1">
      <c r="A59" s="203" t="s">
        <v>1829</v>
      </c>
      <c r="B59" s="203"/>
      <c r="C59" s="203"/>
      <c r="D59" s="203"/>
      <c r="E59" s="203"/>
      <c r="F59" s="204">
        <f>ROUND(+F49*2%,2)</f>
        <v>18445.89</v>
      </c>
      <c r="G59" s="204">
        <f>F59*5</f>
        <v>92229.45</v>
      </c>
    </row>
    <row r="60" spans="1:8" ht="17.399999999999999" thickTop="1" thickBot="1">
      <c r="A60" s="205" t="s">
        <v>1824</v>
      </c>
      <c r="B60" s="205"/>
      <c r="C60" s="205"/>
      <c r="D60" s="205"/>
      <c r="E60" s="205"/>
      <c r="F60" s="206">
        <f>SUM(F58:F59)</f>
        <v>18445.89</v>
      </c>
      <c r="G60" s="206">
        <f>SUM(G58:G59)</f>
        <v>92229.45</v>
      </c>
    </row>
    <row r="61" spans="1:8" ht="17.399999999999999" thickTop="1" thickBot="1">
      <c r="A61" s="207"/>
      <c r="B61" s="207"/>
      <c r="C61" s="207"/>
      <c r="D61" s="208"/>
      <c r="E61" s="209"/>
      <c r="F61" s="208"/>
      <c r="G61" s="208"/>
    </row>
    <row r="62" spans="1:8" ht="17.399999999999999" thickTop="1" thickBot="1">
      <c r="A62" s="210" t="s">
        <v>1825</v>
      </c>
      <c r="B62" s="210"/>
      <c r="C62" s="210"/>
      <c r="D62" s="210"/>
      <c r="E62" s="210"/>
      <c r="F62" s="211">
        <f>F54+F60</f>
        <v>980399.20000000007</v>
      </c>
      <c r="G62" s="211">
        <f>G54+G60</f>
        <v>4901996.0000000009</v>
      </c>
    </row>
    <row r="63" spans="1:8" ht="16.8" thickTop="1">
      <c r="C63" s="72"/>
      <c r="D63" s="72"/>
    </row>
    <row r="64" spans="1:8">
      <c r="C64" s="72"/>
      <c r="D64" s="72"/>
    </row>
    <row r="65" spans="1:4">
      <c r="A65" s="229" t="s">
        <v>1830</v>
      </c>
      <c r="C65" s="72"/>
      <c r="D65" s="72"/>
    </row>
  </sheetData>
  <sheetProtection selectLockedCells="1"/>
  <mergeCells count="12">
    <mergeCell ref="C54:E54"/>
    <mergeCell ref="A1:F1"/>
    <mergeCell ref="A2:F2"/>
    <mergeCell ref="A3:F3"/>
    <mergeCell ref="A5:F5"/>
    <mergeCell ref="A9:F9"/>
    <mergeCell ref="A19:F19"/>
    <mergeCell ref="A29:F29"/>
    <mergeCell ref="A39:F39"/>
    <mergeCell ref="A49:D49"/>
    <mergeCell ref="A52:D52"/>
    <mergeCell ref="A51:D51"/>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Anexo II.a</vt:lpstr>
      <vt:lpstr>Anexo II.a EDAR ACCB</vt:lpstr>
      <vt:lpstr>Anexo II.a EDAR ACCMA</vt:lpstr>
      <vt:lpstr>Anexo II.a TTA ACCMA</vt:lpstr>
      <vt:lpstr>Anexo II.a ERA ACCMA</vt:lpstr>
      <vt:lpstr>PERSONAL</vt:lpstr>
      <vt:lpstr>PERSONAL EDAR ACCB</vt:lpstr>
      <vt:lpstr>PERSONAL EDAR ACCMA</vt:lpstr>
      <vt:lpstr>PERSONAL TTA ACCMA</vt:lpstr>
      <vt:lpstr>PERSONAL ERA ACCMA</vt:lpstr>
      <vt:lpstr>COMPRAS Y SERVICIOS</vt:lpstr>
      <vt:lpstr>Mantenimientos €</vt:lpstr>
      <vt:lpstr>PREVENTIVO CB</vt:lpstr>
      <vt:lpstr>PREDICTIVO CB</vt:lpstr>
      <vt:lpstr>METROLOGICO CB</vt:lpstr>
      <vt:lpstr>REGLAMENTARIO CB</vt:lpstr>
      <vt:lpstr>ESPECIFICO CB</vt:lpstr>
      <vt:lpstr>PREVENTIVO CMA</vt:lpstr>
      <vt:lpstr>PREDICTIVO CMA</vt:lpstr>
      <vt:lpstr>METROLÓGICO CMA</vt:lpstr>
      <vt:lpstr>REGLAMENTARIO CMA</vt:lpstr>
      <vt:lpstr>ESPECÍFICO CMA</vt:lpstr>
      <vt:lpstr>MEJORAS</vt:lpstr>
      <vt:lpstr>'COMPRAS Y SERVICIOS'!Área_de_impresión</vt:lpstr>
      <vt:lpstr>'ESPECIFICO CB'!Área_de_impresión</vt:lpstr>
      <vt:lpstr>'ESPECÍFICO CMA'!Área_de_impresión</vt:lpstr>
      <vt:lpstr>MEJORAS!Área_de_impresión</vt:lpstr>
      <vt:lpstr>'METROLOGICO CB'!Área_de_impresión</vt:lpstr>
      <vt:lpstr>'METROLÓGICO CMA'!Área_de_impresión</vt:lpstr>
      <vt:lpstr>'PERSONAL ERA ACCMA'!Área_de_impresión</vt:lpstr>
      <vt:lpstr>'PERSONAL TTA ACCMA'!Área_de_impresión</vt:lpstr>
      <vt:lpstr>'PREDICTIVO CB'!Área_de_impresión</vt:lpstr>
      <vt:lpstr>'PREDICTIVO CMA'!Área_de_impresión</vt:lpstr>
      <vt:lpstr>'PREVENTIVO CB'!Área_de_impresión</vt:lpstr>
      <vt:lpstr>'PREVENTIVO CMA'!Área_de_impresión</vt:lpstr>
      <vt:lpstr>'REGLAMENTARIO CB'!Área_de_impresión</vt:lpstr>
      <vt:lpstr>'REGLAMENTARIO CMA'!Área_de_impresión</vt:lpstr>
      <vt:lpstr>MEJORAS!Títulos_a_imprimir</vt:lpstr>
    </vt:vector>
  </TitlesOfParts>
  <Company>Canal de Isabel II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SEGUIMIENTO CONTRATOS Y MANTENIMIENTO</dc:title>
  <dc:creator>JSG</dc:creator>
  <cp:lastModifiedBy>García-Inés Alcalde, Adolfo</cp:lastModifiedBy>
  <cp:lastPrinted>2020-10-30T07:47:16Z</cp:lastPrinted>
  <dcterms:created xsi:type="dcterms:W3CDTF">2002-06-05T06:53:59Z</dcterms:created>
  <dcterms:modified xsi:type="dcterms:W3CDTF">2025-12-05T15:19:56Z</dcterms:modified>
</cp:coreProperties>
</file>