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uministros\CONCURSOS SERVICIOS\CON SERVICIOS 2025\PA S 25 007 Mantenimiento equipos Drager (PA S 19 009)\006-Informe de necesidad 16-12-25 tras aproba SGIE\"/>
    </mc:Choice>
  </mc:AlternateContent>
  <bookViews>
    <workbookView xWindow="0" yWindow="0" windowWidth="19200" windowHeight="6375"/>
  </bookViews>
  <sheets>
    <sheet name="Inventario Eq. Electromedico" sheetId="1" r:id="rId1"/>
    <sheet name="Desplegables.NO TOCAR" sheetId="2" state="hidden" r:id="rId2"/>
  </sheets>
  <definedNames>
    <definedName name="_xlnm._FilterDatabase" localSheetId="0" hidden="1">'Inventario Eq. Electromedico'!$B$1:$AA$82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5" i="1" l="1"/>
  <c r="V26" i="1"/>
  <c r="V51" i="1"/>
  <c r="V76" i="1"/>
  <c r="V77" i="1"/>
  <c r="V79" i="1"/>
  <c r="T79" i="1"/>
  <c r="U77" i="1"/>
  <c r="U76" i="1"/>
  <c r="U51" i="1"/>
  <c r="U26" i="1"/>
  <c r="U25" i="1"/>
  <c r="U24" i="1"/>
  <c r="U23" i="1"/>
  <c r="U22" i="1"/>
  <c r="U21" i="1"/>
  <c r="U20" i="1"/>
  <c r="U19" i="1"/>
  <c r="U18" i="1"/>
  <c r="U7" i="1"/>
  <c r="U6" i="1"/>
  <c r="U5" i="1"/>
  <c r="U4" i="1"/>
  <c r="U3" i="1"/>
  <c r="U2" i="1"/>
  <c r="S44" i="1" l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V39" i="1" l="1"/>
  <c r="T39" i="1"/>
  <c r="V29" i="1"/>
  <c r="T29" i="1"/>
  <c r="T37" i="1"/>
  <c r="V37" i="1"/>
  <c r="V30" i="1"/>
  <c r="T30" i="1"/>
  <c r="V38" i="1"/>
  <c r="T38" i="1"/>
  <c r="V31" i="1"/>
  <c r="T31" i="1"/>
  <c r="V32" i="1"/>
  <c r="T32" i="1"/>
  <c r="T40" i="1"/>
  <c r="V40" i="1"/>
  <c r="T33" i="1"/>
  <c r="V33" i="1"/>
  <c r="T41" i="1"/>
  <c r="V41" i="1"/>
  <c r="T34" i="1"/>
  <c r="V34" i="1"/>
  <c r="T42" i="1"/>
  <c r="V42" i="1"/>
  <c r="T35" i="1"/>
  <c r="V35" i="1"/>
  <c r="T43" i="1"/>
  <c r="V43" i="1"/>
  <c r="V28" i="1"/>
  <c r="T28" i="1"/>
  <c r="T36" i="1"/>
  <c r="V36" i="1"/>
  <c r="T44" i="1"/>
  <c r="V44" i="1"/>
  <c r="S78" i="1"/>
  <c r="S80" i="1"/>
  <c r="S75" i="1"/>
  <c r="S72" i="1"/>
  <c r="S71" i="1"/>
  <c r="S70" i="1"/>
  <c r="S69" i="1"/>
  <c r="S74" i="1"/>
  <c r="S73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0" i="1"/>
  <c r="S49" i="1"/>
  <c r="S48" i="1"/>
  <c r="S47" i="1"/>
  <c r="S46" i="1"/>
  <c r="S45" i="1"/>
  <c r="S27" i="1"/>
  <c r="S24" i="1"/>
  <c r="V24" i="1" s="1"/>
  <c r="S23" i="1"/>
  <c r="V23" i="1" s="1"/>
  <c r="S22" i="1"/>
  <c r="V22" i="1" s="1"/>
  <c r="S21" i="1"/>
  <c r="V21" i="1" s="1"/>
  <c r="S20" i="1"/>
  <c r="V20" i="1" s="1"/>
  <c r="S19" i="1"/>
  <c r="V19" i="1" s="1"/>
  <c r="S18" i="1"/>
  <c r="V18" i="1" s="1"/>
  <c r="S17" i="1"/>
  <c r="S16" i="1"/>
  <c r="S15" i="1"/>
  <c r="S14" i="1"/>
  <c r="S13" i="1"/>
  <c r="S12" i="1"/>
  <c r="S11" i="1"/>
  <c r="S10" i="1"/>
  <c r="S9" i="1"/>
  <c r="S8" i="1"/>
  <c r="S7" i="1"/>
  <c r="V7" i="1" s="1"/>
  <c r="S6" i="1"/>
  <c r="V6" i="1" s="1"/>
  <c r="S5" i="1"/>
  <c r="V5" i="1" s="1"/>
  <c r="S3" i="1"/>
  <c r="V3" i="1" s="1"/>
  <c r="S4" i="1"/>
  <c r="V4" i="1" s="1"/>
  <c r="S2" i="1"/>
  <c r="V2" i="1" s="1"/>
  <c r="V72" i="1" l="1"/>
  <c r="T72" i="1"/>
  <c r="V57" i="1"/>
  <c r="T57" i="1"/>
  <c r="T50" i="1"/>
  <c r="V50" i="1"/>
  <c r="T13" i="1"/>
  <c r="U13" i="1" s="1"/>
  <c r="V13" i="1"/>
  <c r="V65" i="1"/>
  <c r="T65" i="1"/>
  <c r="V49" i="1"/>
  <c r="T49" i="1"/>
  <c r="T67" i="1"/>
  <c r="V67" i="1"/>
  <c r="U8" i="1"/>
  <c r="V8" i="1"/>
  <c r="T8" i="1"/>
  <c r="V16" i="1"/>
  <c r="T16" i="1"/>
  <c r="U16" i="1" s="1"/>
  <c r="T52" i="1"/>
  <c r="V52" i="1"/>
  <c r="T60" i="1"/>
  <c r="V60" i="1"/>
  <c r="T68" i="1"/>
  <c r="V68" i="1"/>
  <c r="V80" i="1"/>
  <c r="T80" i="1"/>
  <c r="V12" i="1"/>
  <c r="T12" i="1"/>
  <c r="T81" i="1" s="1"/>
  <c r="T48" i="1"/>
  <c r="V48" i="1"/>
  <c r="V71" i="1"/>
  <c r="T71" i="1"/>
  <c r="V58" i="1"/>
  <c r="T58" i="1"/>
  <c r="U15" i="1"/>
  <c r="V15" i="1"/>
  <c r="T15" i="1"/>
  <c r="V75" i="1"/>
  <c r="T75" i="1"/>
  <c r="U17" i="1"/>
  <c r="T17" i="1"/>
  <c r="V17" i="1"/>
  <c r="T27" i="1"/>
  <c r="V27" i="1"/>
  <c r="T53" i="1"/>
  <c r="V53" i="1"/>
  <c r="T61" i="1"/>
  <c r="V61" i="1"/>
  <c r="V73" i="1"/>
  <c r="T73" i="1"/>
  <c r="V78" i="1"/>
  <c r="T78" i="1"/>
  <c r="V56" i="1"/>
  <c r="T56" i="1"/>
  <c r="V14" i="1"/>
  <c r="T14" i="1"/>
  <c r="U14" i="1" s="1"/>
  <c r="T59" i="1"/>
  <c r="V59" i="1"/>
  <c r="U9" i="1"/>
  <c r="V9" i="1"/>
  <c r="T9" i="1"/>
  <c r="V10" i="1"/>
  <c r="T10" i="1"/>
  <c r="U10" i="1" s="1"/>
  <c r="V45" i="1"/>
  <c r="T45" i="1"/>
  <c r="V54" i="1"/>
  <c r="T54" i="1"/>
  <c r="V62" i="1"/>
  <c r="T62" i="1"/>
  <c r="V74" i="1"/>
  <c r="T74" i="1"/>
  <c r="V47" i="1"/>
  <c r="T47" i="1"/>
  <c r="V64" i="1"/>
  <c r="T64" i="1"/>
  <c r="V70" i="1"/>
  <c r="T70" i="1"/>
  <c r="V66" i="1"/>
  <c r="T66" i="1"/>
  <c r="U11" i="1"/>
  <c r="V11" i="1"/>
  <c r="V81" i="1" s="1"/>
  <c r="T11" i="1"/>
  <c r="V46" i="1"/>
  <c r="T46" i="1"/>
  <c r="V55" i="1"/>
  <c r="T55" i="1"/>
  <c r="V63" i="1"/>
  <c r="T63" i="1"/>
  <c r="T69" i="1"/>
  <c r="V69" i="1"/>
  <c r="S81" i="1"/>
  <c r="U12" i="1" l="1"/>
  <c r="U81" i="1" s="1"/>
</calcChain>
</file>

<file path=xl/sharedStrings.xml><?xml version="1.0" encoding="utf-8"?>
<sst xmlns="http://schemas.openxmlformats.org/spreadsheetml/2006/main" count="1178" uniqueCount="325">
  <si>
    <t>CENTRO
GESTOR</t>
  </si>
  <si>
    <t>PABELLÓN/
UBICACIÓN</t>
  </si>
  <si>
    <t>SERVICIO</t>
  </si>
  <si>
    <t>MARCA</t>
  </si>
  <si>
    <t>MODELO</t>
  </si>
  <si>
    <t>Nº SERIE</t>
  </si>
  <si>
    <t>INVENT.
HOSPITAL</t>
  </si>
  <si>
    <t>INVENT. CONTABLE</t>
  </si>
  <si>
    <t>SITUACIÓN OPERATIVA</t>
  </si>
  <si>
    <t>ESTADO GENERAL DEL EQUIPO</t>
  </si>
  <si>
    <t>FORMA
ADQUISICIÓN</t>
  </si>
  <si>
    <t>HORARIO NORMAL DE UTILIZACIÓN</t>
  </si>
  <si>
    <t>DENOMINACIÓN</t>
  </si>
  <si>
    <t>COSTE DE ADQUISICIÓN</t>
  </si>
  <si>
    <t>CENTRO
ASISTENCIAL(HOSPITAL O CENTRO DEPENDIENTE)</t>
  </si>
  <si>
    <t>FECHA ADQUISICIÓN(dd-mm-aaaa)</t>
  </si>
  <si>
    <t>BUENO</t>
  </si>
  <si>
    <t>COMPRA</t>
  </si>
  <si>
    <t xml:space="preserve">REGULAR </t>
  </si>
  <si>
    <t>CESIÓN</t>
  </si>
  <si>
    <t>MALO</t>
  </si>
  <si>
    <t>ARRENDAMIENTO</t>
  </si>
  <si>
    <t>BECAS</t>
  </si>
  <si>
    <t>DONACIÓN</t>
  </si>
  <si>
    <t>MAÑANAS DE LUNES A VIERNES</t>
  </si>
  <si>
    <t>MAÑANAS DE LUNES A DOMINGO</t>
  </si>
  <si>
    <t>MAÑANAS Y TARDES DE LUNES A VIERNES</t>
  </si>
  <si>
    <t>MAÑANAS Y TARDES DE LUNES A DOMINGO</t>
  </si>
  <si>
    <t>MAÑANAS, TARDES Y NOCHES DE LUNES A VIERNES</t>
  </si>
  <si>
    <t>MAÑANAS, TARDES Y NOCHES DE LUNES A DOMINGO</t>
  </si>
  <si>
    <t>ALTA</t>
  </si>
  <si>
    <t>BAJA</t>
  </si>
  <si>
    <t>DENOMINACIÓN
HOMOGÉNEA</t>
  </si>
  <si>
    <t>FECHA PUESTA EN MARCHA (dd-mm-aaaa)</t>
  </si>
  <si>
    <t>CRITICIDAD</t>
  </si>
  <si>
    <t>SITUACIÓN OPERATIVA(SOLO ALTA)</t>
  </si>
  <si>
    <t>*FECHA FIN GARANTÍA (dd-mm-aaaa)</t>
  </si>
  <si>
    <t xml:space="preserve">Se cumplimentará únicamente para el caso de los activos con garantía vigente en la actualidad </t>
  </si>
  <si>
    <t>NORMAL</t>
  </si>
  <si>
    <t>URGENTE</t>
  </si>
  <si>
    <t>CRÍTICO</t>
  </si>
  <si>
    <t>23633</t>
  </si>
  <si>
    <t>A5032382</t>
  </si>
  <si>
    <t>23634</t>
  </si>
  <si>
    <t>A5032383</t>
  </si>
  <si>
    <t>23635</t>
  </si>
  <si>
    <t>A5032384</t>
  </si>
  <si>
    <t>23758</t>
  </si>
  <si>
    <t>A5088123</t>
  </si>
  <si>
    <t>23759</t>
  </si>
  <si>
    <t>A5088124</t>
  </si>
  <si>
    <t>AF11082</t>
  </si>
  <si>
    <t>AF11083</t>
  </si>
  <si>
    <t>AF11065</t>
  </si>
  <si>
    <t>213000628</t>
  </si>
  <si>
    <t>3000628</t>
  </si>
  <si>
    <t>AF11045</t>
  </si>
  <si>
    <t>AF30220</t>
  </si>
  <si>
    <t>ST01895-4</t>
  </si>
  <si>
    <t>ST01896-4</t>
  </si>
  <si>
    <t>ST01895-2</t>
  </si>
  <si>
    <t>ST01896-2</t>
  </si>
  <si>
    <t>23804</t>
  </si>
  <si>
    <t>A5247769</t>
  </si>
  <si>
    <t>23805</t>
  </si>
  <si>
    <t>A5247770</t>
  </si>
  <si>
    <t>23806</t>
  </si>
  <si>
    <t>A5247771</t>
  </si>
  <si>
    <t>23807</t>
  </si>
  <si>
    <t>A5247772</t>
  </si>
  <si>
    <t>23808</t>
  </si>
  <si>
    <t>A5247773</t>
  </si>
  <si>
    <t>23809</t>
  </si>
  <si>
    <t>A5247774</t>
  </si>
  <si>
    <t>23810</t>
  </si>
  <si>
    <t>A5247775</t>
  </si>
  <si>
    <t>A5088123-2</t>
  </si>
  <si>
    <t>A5088124-1</t>
  </si>
  <si>
    <t>AF11071</t>
  </si>
  <si>
    <t>AF11072</t>
  </si>
  <si>
    <t>AF11076</t>
  </si>
  <si>
    <t>AF11077</t>
  </si>
  <si>
    <t>AF11067</t>
  </si>
  <si>
    <t>AF11068</t>
  </si>
  <si>
    <t>AF11069</t>
  </si>
  <si>
    <t>AF11070</t>
  </si>
  <si>
    <t>AF11073</t>
  </si>
  <si>
    <t>AF11074</t>
  </si>
  <si>
    <t>AF11075</t>
  </si>
  <si>
    <t>AF11078</t>
  </si>
  <si>
    <t>213001036</t>
  </si>
  <si>
    <t>3001036</t>
  </si>
  <si>
    <t>300091102</t>
  </si>
  <si>
    <t>ST01895-5</t>
  </si>
  <si>
    <t>ST01896-5</t>
  </si>
  <si>
    <t>ST01895-3</t>
  </si>
  <si>
    <t>ST01896-3</t>
  </si>
  <si>
    <t>213001037</t>
  </si>
  <si>
    <t>3001037</t>
  </si>
  <si>
    <t>23758-1</t>
  </si>
  <si>
    <t>A5088123-1</t>
  </si>
  <si>
    <t>ST01187</t>
  </si>
  <si>
    <t>ST01895-1</t>
  </si>
  <si>
    <t>ST01896-1</t>
  </si>
  <si>
    <t>ST01895</t>
  </si>
  <si>
    <t>ST01896</t>
  </si>
  <si>
    <t>AF11046</t>
  </si>
  <si>
    <t>AF11047</t>
  </si>
  <si>
    <t>AF11048</t>
  </si>
  <si>
    <t>AF11049</t>
  </si>
  <si>
    <t>AF11050</t>
  </si>
  <si>
    <t>AF11051</t>
  </si>
  <si>
    <t>AF11052</t>
  </si>
  <si>
    <t>AF11053</t>
  </si>
  <si>
    <t>AF11054</t>
  </si>
  <si>
    <t>AF11055</t>
  </si>
  <si>
    <t>AF11056</t>
  </si>
  <si>
    <t>AF11057</t>
  </si>
  <si>
    <t>213001494</t>
  </si>
  <si>
    <t>3001494</t>
  </si>
  <si>
    <t>AF11081</t>
  </si>
  <si>
    <t>213001545</t>
  </si>
  <si>
    <t>3001545</t>
  </si>
  <si>
    <t>213001546</t>
  </si>
  <si>
    <t>3001546</t>
  </si>
  <si>
    <t>213000094</t>
  </si>
  <si>
    <t>3000094</t>
  </si>
  <si>
    <t>213000095</t>
  </si>
  <si>
    <t>3000095</t>
  </si>
  <si>
    <t>213001796</t>
  </si>
  <si>
    <t>3001796</t>
  </si>
  <si>
    <t>23795</t>
  </si>
  <si>
    <t>A5111392</t>
  </si>
  <si>
    <t>23796</t>
  </si>
  <si>
    <t>A5111393</t>
  </si>
  <si>
    <t>AF29606</t>
  </si>
  <si>
    <t>213001486</t>
  </si>
  <si>
    <t>3001486</t>
  </si>
  <si>
    <t>213001487</t>
  </si>
  <si>
    <t>3001487</t>
  </si>
  <si>
    <t>213001488</t>
  </si>
  <si>
    <t>3001488</t>
  </si>
  <si>
    <t>213001489</t>
  </si>
  <si>
    <t>3001489</t>
  </si>
  <si>
    <t>213000659</t>
  </si>
  <si>
    <t>3000659</t>
  </si>
  <si>
    <t>213001547</t>
  </si>
  <si>
    <t>3001547</t>
  </si>
  <si>
    <t>312A8235_HUF</t>
  </si>
  <si>
    <t>HUF</t>
  </si>
  <si>
    <t>CUNA CALOR RADIANTE</t>
  </si>
  <si>
    <t>ESTACIÓN MONITOR TRANSPORTE</t>
  </si>
  <si>
    <t>FUENTE ALIMENTACIÓN</t>
  </si>
  <si>
    <t>INCUBADORA NEONATAL</t>
  </si>
  <si>
    <t>LAMPARA FOTOTERAPIA NEONATAL</t>
  </si>
  <si>
    <t>MAQUINA DE ANESTESIA</t>
  </si>
  <si>
    <t>MODULO PRESION INVASIVA</t>
  </si>
  <si>
    <t>MODULO SATURACIÓN</t>
  </si>
  <si>
    <t>MONITOR DE CONSTANTES VITALES</t>
  </si>
  <si>
    <t>MONITOR DE GASES</t>
  </si>
  <si>
    <t>MONITOR DE TRANSPORTE</t>
  </si>
  <si>
    <t>MONITOR DE VISUALIZACIÓN</t>
  </si>
  <si>
    <t>RESPIRADOR</t>
  </si>
  <si>
    <t>RESPIRADOR DE TRANSPORTE</t>
  </si>
  <si>
    <t>RESPIRADOR NEONATAL</t>
  </si>
  <si>
    <t>RESPIRADOR PORTATIL DE ALTAS PRESTACIONES</t>
  </si>
  <si>
    <t>RESPIRADOR VOLUMETRICO DE TRANSPORTE</t>
  </si>
  <si>
    <t>TOMOGRAFO P/IMPEDANCIA ELECTRICA</t>
  </si>
  <si>
    <t>DRAGER</t>
  </si>
  <si>
    <t>BABYROO TN300</t>
  </si>
  <si>
    <t>DSTK-0066</t>
  </si>
  <si>
    <t>DSTK-0067</t>
  </si>
  <si>
    <t>DSTK-0065</t>
  </si>
  <si>
    <t>DSTM-0068</t>
  </si>
  <si>
    <t>BABYTHERM 8004</t>
  </si>
  <si>
    <t>ARUB-0038</t>
  </si>
  <si>
    <t/>
  </si>
  <si>
    <t>ARUB-0039</t>
  </si>
  <si>
    <t>BABYTHERM 8010</t>
  </si>
  <si>
    <t>ARUB-0042</t>
  </si>
  <si>
    <t>RESUSCITAIRE</t>
  </si>
  <si>
    <t>GF10002</t>
  </si>
  <si>
    <t>ARUB-0040</t>
  </si>
  <si>
    <t>82VHA-1AC</t>
  </si>
  <si>
    <t>LA04021</t>
  </si>
  <si>
    <t>INFINITY M 500</t>
  </si>
  <si>
    <t>5626726961</t>
  </si>
  <si>
    <t>5626725864</t>
  </si>
  <si>
    <t>INFINITY P2500</t>
  </si>
  <si>
    <t>USSE-0311</t>
  </si>
  <si>
    <t>BABYLEO TN500</t>
  </si>
  <si>
    <t>ASTN-0066</t>
  </si>
  <si>
    <t>ASTN-0065</t>
  </si>
  <si>
    <t>ASTN-0060</t>
  </si>
  <si>
    <t>ASTN-0064</t>
  </si>
  <si>
    <t>ASTN-0062</t>
  </si>
  <si>
    <t>ASTN-0061</t>
  </si>
  <si>
    <t>ASTN-0063</t>
  </si>
  <si>
    <t>BILILUX</t>
  </si>
  <si>
    <t>1125982011</t>
  </si>
  <si>
    <t>1125982019</t>
  </si>
  <si>
    <t>PRIMUS</t>
  </si>
  <si>
    <t>ARUB-0079</t>
  </si>
  <si>
    <t>ARUB-0076</t>
  </si>
  <si>
    <t>ARUB-0077</t>
  </si>
  <si>
    <t>ARUB-0075</t>
  </si>
  <si>
    <t>ARUB-0074</t>
  </si>
  <si>
    <t>ARUB-0070</t>
  </si>
  <si>
    <t>ARUB-0080</t>
  </si>
  <si>
    <t>ARUB-0069</t>
  </si>
  <si>
    <t>ARUB-0078</t>
  </si>
  <si>
    <t>ARUB-0071</t>
  </si>
  <si>
    <t>ARUB-0073</t>
  </si>
  <si>
    <t>ARUB-0072</t>
  </si>
  <si>
    <t>FABIUS TIRO</t>
  </si>
  <si>
    <t>ASKL-0010</t>
  </si>
  <si>
    <t>ASKJ-0159</t>
  </si>
  <si>
    <t>Infinity MCable-Dual Hemo</t>
  </si>
  <si>
    <t>5836206769</t>
  </si>
  <si>
    <t>5836206573</t>
  </si>
  <si>
    <t>Infinity MCable-Nellcor OxiMax</t>
  </si>
  <si>
    <t>5838709356</t>
  </si>
  <si>
    <t>5838711460</t>
  </si>
  <si>
    <t>KAPPA-A</t>
  </si>
  <si>
    <t>VISTA 120</t>
  </si>
  <si>
    <t>S45KK0029</t>
  </si>
  <si>
    <t>VISTA 300</t>
  </si>
  <si>
    <t>VRSTA0134</t>
  </si>
  <si>
    <t>SCIO</t>
  </si>
  <si>
    <t>ASKK-6037</t>
  </si>
  <si>
    <t>INFINITY M540</t>
  </si>
  <si>
    <t>5616495765</t>
  </si>
  <si>
    <t>5616491466</t>
  </si>
  <si>
    <t>INFINITY C500 COCKPIT</t>
  </si>
  <si>
    <t>ASSK-0651</t>
  </si>
  <si>
    <t>ASSK-0652</t>
  </si>
  <si>
    <t>EVITA 2 DURA</t>
  </si>
  <si>
    <t>ARUB-0195</t>
  </si>
  <si>
    <t>ARUB-0194</t>
  </si>
  <si>
    <t>ARUB-0193</t>
  </si>
  <si>
    <t>ARUB-0192</t>
  </si>
  <si>
    <t>EVITA 4</t>
  </si>
  <si>
    <t>ARUB-0175</t>
  </si>
  <si>
    <t>ARUB-0177</t>
  </si>
  <si>
    <t>ARUB-0173</t>
  </si>
  <si>
    <t>ARUB-0174</t>
  </si>
  <si>
    <t>ARUB-0167</t>
  </si>
  <si>
    <t>ARUB-0176</t>
  </si>
  <si>
    <t>ARUB-0166</t>
  </si>
  <si>
    <t>EVITA XL</t>
  </si>
  <si>
    <t>ARUB-0201</t>
  </si>
  <si>
    <t>OXYLOG3000 PLUS</t>
  </si>
  <si>
    <t>ASNB-0042</t>
  </si>
  <si>
    <t>OXYLOG 3000</t>
  </si>
  <si>
    <t>SRUB-0068</t>
  </si>
  <si>
    <t>EVITA V800</t>
  </si>
  <si>
    <t>ASNJ-0413</t>
  </si>
  <si>
    <t>ASNJ-0412</t>
  </si>
  <si>
    <t>ASAM-0023</t>
  </si>
  <si>
    <t>ASAL-0469</t>
  </si>
  <si>
    <t>BABYLOG VN600</t>
  </si>
  <si>
    <t>ASRD-0024</t>
  </si>
  <si>
    <t>ASTM-0085 (ASTM-0198)</t>
  </si>
  <si>
    <t>ASTM-0086 (ASTM-0289)</t>
  </si>
  <si>
    <t>SRXK-0090</t>
  </si>
  <si>
    <t>PRIMUS IE</t>
  </si>
  <si>
    <t>ASNC-0129</t>
  </si>
  <si>
    <t>ASNC-0131</t>
  </si>
  <si>
    <t>ASNC-0132</t>
  </si>
  <si>
    <t>ASNC-0130</t>
  </si>
  <si>
    <t>OXILOG 2000PLUS</t>
  </si>
  <si>
    <t>ASHC-0062</t>
  </si>
  <si>
    <t>PULMOVISTA 500</t>
  </si>
  <si>
    <t>ASBN-0036</t>
  </si>
  <si>
    <t>PARITORIO</t>
  </si>
  <si>
    <t>PARITORIOS</t>
  </si>
  <si>
    <t>NEONATOLOGÍA</t>
  </si>
  <si>
    <t>HOSPITALIZACIÓN 3C - NEONATOS (Ala C)</t>
  </si>
  <si>
    <t>NEONATOS</t>
  </si>
  <si>
    <t>URG OBSTETRIC. Y GINE.</t>
  </si>
  <si>
    <t>URGENCIAS OBSTETRICIA Y GINECOLOGÍA</t>
  </si>
  <si>
    <t>QUIRÓFANO</t>
  </si>
  <si>
    <t>QUIROFANO 9</t>
  </si>
  <si>
    <t>QUIROFANO 3</t>
  </si>
  <si>
    <t>HOSP. DE DÍA QUIRÓFANO</t>
  </si>
  <si>
    <t>QUIROFANO 11</t>
  </si>
  <si>
    <t>QUIROFANO 10</t>
  </si>
  <si>
    <t>QUIROFANO 1</t>
  </si>
  <si>
    <t>QUIROFANO 6</t>
  </si>
  <si>
    <t>QUIROFANO 5</t>
  </si>
  <si>
    <t>HEMODINAMIA</t>
  </si>
  <si>
    <t>SALA DE HEMODINAMIA</t>
  </si>
  <si>
    <t>QUIROFANO 7</t>
  </si>
  <si>
    <t>QUIROFANO 4</t>
  </si>
  <si>
    <t>PARITORIO 3</t>
  </si>
  <si>
    <t>ANESTESIA Y REANIMACIÓN</t>
  </si>
  <si>
    <t>Planta Tercera Norte</t>
  </si>
  <si>
    <t>UCI</t>
  </si>
  <si>
    <t>HOSPITALIZACIÓN 3A - UCI (Ala A)</t>
  </si>
  <si>
    <t>REANIMACION</t>
  </si>
  <si>
    <t>REANIMACIÓN</t>
  </si>
  <si>
    <t>URGENCIAS GENERALES</t>
  </si>
  <si>
    <t>URGENCIA PEDIATRÍCA</t>
  </si>
  <si>
    <t>URGENCIAS PEDIÁTRICAS</t>
  </si>
  <si>
    <t>PEDIATRÍA</t>
  </si>
  <si>
    <t>Planta Tercera</t>
  </si>
  <si>
    <t>MEDICINA INTENSIVA</t>
  </si>
  <si>
    <t>DESPACHOS UCI - Zona AB (Pasillo B)</t>
  </si>
  <si>
    <t xml:space="preserve">IMPORTE (IVA INC.) MATENIMIENTO INTEGRAL
</t>
  </si>
  <si>
    <t>A5088125</t>
  </si>
  <si>
    <t>DSTK-0172</t>
  </si>
  <si>
    <t>DSTK-0173</t>
  </si>
  <si>
    <t>USSE-0402</t>
  </si>
  <si>
    <t>ST00296</t>
  </si>
  <si>
    <t>MAQUINA DE ANESTESIA*</t>
  </si>
  <si>
    <t>* Incluido Sistema Paciente</t>
  </si>
  <si>
    <t>Integral</t>
  </si>
  <si>
    <t>Preventivo</t>
  </si>
  <si>
    <t>Integral / Preventivo</t>
  </si>
  <si>
    <t>Funcional</t>
  </si>
  <si>
    <t>coberturas</t>
  </si>
  <si>
    <t>Revisones</t>
  </si>
  <si>
    <t>Contrato
01/03/2026 
a
30/09/2026</t>
  </si>
  <si>
    <t>1ª Prorroga
01/10/2026
a
28/02/2027</t>
  </si>
  <si>
    <t>2ª Prorroga
01/03/2027
a
30/09/2027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</si>
</sst>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theme="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theme="4"/>
      </patternFill>
    </fill>
    <fill>
      <patternFill patternType="solid">
        <fgColor rgb="FF92D050"/>
        <bgColor theme="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Protection="1"/>
    <xf numFmtId="0" fontId="4" fillId="3" borderId="3" xfId="0" applyFont="1" applyFill="1" applyBorder="1" applyAlignment="1" applyProtection="1">
      <alignment horizontal="left"/>
    </xf>
    <xf numFmtId="0" fontId="3" fillId="3" borderId="3" xfId="0" applyFont="1" applyFill="1" applyBorder="1" applyAlignment="1" applyProtection="1">
      <alignment horizontal="left"/>
    </xf>
    <xf numFmtId="0" fontId="4" fillId="3" borderId="3" xfId="0" applyFont="1" applyFill="1" applyBorder="1" applyProtection="1"/>
    <xf numFmtId="0" fontId="4" fillId="3" borderId="4" xfId="0" applyFont="1" applyFill="1" applyBorder="1" applyProtection="1"/>
    <xf numFmtId="0" fontId="2" fillId="4" borderId="2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0" xfId="0" applyFont="1"/>
    <xf numFmtId="0" fontId="1" fillId="6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164" fontId="2" fillId="7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3" fillId="0" borderId="3" xfId="0" applyFont="1" applyFill="1" applyBorder="1"/>
    <xf numFmtId="14" fontId="3" fillId="0" borderId="3" xfId="0" applyNumberFormat="1" applyFont="1" applyFill="1" applyBorder="1"/>
    <xf numFmtId="164" fontId="3" fillId="0" borderId="3" xfId="0" applyNumberFormat="1" applyFont="1" applyFill="1" applyBorder="1"/>
    <xf numFmtId="0" fontId="3" fillId="0" borderId="0" xfId="0" applyFont="1" applyFill="1"/>
    <xf numFmtId="49" fontId="3" fillId="0" borderId="3" xfId="0" applyNumberFormat="1" applyFont="1" applyFill="1" applyBorder="1"/>
    <xf numFmtId="0" fontId="1" fillId="8" borderId="6" xfId="0" applyFont="1" applyFill="1" applyBorder="1" applyAlignment="1">
      <alignment horizontal="center" vertical="center" wrapText="1"/>
    </xf>
    <xf numFmtId="1" fontId="1" fillId="8" borderId="6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1" fontId="3" fillId="0" borderId="3" xfId="0" applyNumberFormat="1" applyFont="1" applyFill="1" applyBorder="1" applyAlignment="1">
      <alignment horizontal="center"/>
    </xf>
    <xf numFmtId="1" fontId="4" fillId="0" borderId="0" xfId="0" applyNumberFormat="1" applyFont="1" applyAlignment="1">
      <alignment horizontal="center"/>
    </xf>
    <xf numFmtId="164" fontId="4" fillId="0" borderId="3" xfId="0" applyNumberFormat="1" applyFont="1" applyFill="1" applyBorder="1"/>
    <xf numFmtId="0" fontId="4" fillId="0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6"/>
  <sheetViews>
    <sheetView tabSelected="1" workbookViewId="0">
      <selection activeCell="A2" sqref="A2"/>
    </sheetView>
  </sheetViews>
  <sheetFormatPr baseColWidth="10" defaultColWidth="11.5703125" defaultRowHeight="11.25" x14ac:dyDescent="0.2"/>
  <cols>
    <col min="1" max="1" width="11.5703125" style="18"/>
    <col min="2" max="2" width="12.42578125" style="18" customWidth="1"/>
    <col min="3" max="3" width="20.85546875" style="21" customWidth="1"/>
    <col min="4" max="4" width="16.7109375" style="18" customWidth="1"/>
    <col min="5" max="5" width="46.28515625" style="18" bestFit="1" customWidth="1"/>
    <col min="6" max="7" width="15.7109375" style="18" customWidth="1"/>
    <col min="8" max="8" width="20.7109375" style="18" bestFit="1" customWidth="1"/>
    <col min="9" max="9" width="11.5703125" style="18"/>
    <col min="10" max="12" width="11.28515625" style="18" customWidth="1"/>
    <col min="13" max="13" width="11.5703125" style="23"/>
    <col min="14" max="14" width="21" style="18" customWidth="1"/>
    <col min="15" max="15" width="31.85546875" style="18" customWidth="1"/>
    <col min="16" max="18" width="11.5703125" style="18" customWidth="1"/>
    <col min="19" max="19" width="17.140625" style="18" customWidth="1"/>
    <col min="20" max="22" width="11.5703125" style="18"/>
    <col min="23" max="23" width="11.5703125" style="21" hidden="1" customWidth="1"/>
    <col min="24" max="24" width="11.5703125" style="33" hidden="1" customWidth="1"/>
    <col min="25" max="16384" width="11.5703125" style="18"/>
  </cols>
  <sheetData>
    <row r="1" spans="1:27" s="1" customFormat="1" ht="63.75" customHeight="1" thickBot="1" x14ac:dyDescent="0.25">
      <c r="A1" s="9" t="s">
        <v>6</v>
      </c>
      <c r="B1" s="9" t="s">
        <v>7</v>
      </c>
      <c r="C1" s="13" t="s">
        <v>0</v>
      </c>
      <c r="D1" s="9" t="s">
        <v>14</v>
      </c>
      <c r="E1" s="10" t="s">
        <v>12</v>
      </c>
      <c r="F1" s="19" t="s">
        <v>32</v>
      </c>
      <c r="G1" s="11" t="s">
        <v>3</v>
      </c>
      <c r="H1" s="11" t="s">
        <v>4</v>
      </c>
      <c r="I1" s="9" t="s">
        <v>5</v>
      </c>
      <c r="J1" s="12" t="s">
        <v>15</v>
      </c>
      <c r="K1" s="12" t="s">
        <v>33</v>
      </c>
      <c r="L1" s="12" t="s">
        <v>36</v>
      </c>
      <c r="M1" s="22" t="s">
        <v>13</v>
      </c>
      <c r="N1" s="9" t="s">
        <v>1</v>
      </c>
      <c r="O1" s="9" t="s">
        <v>2</v>
      </c>
      <c r="P1" s="9" t="s">
        <v>34</v>
      </c>
      <c r="Q1" s="14" t="s">
        <v>35</v>
      </c>
      <c r="R1" s="14" t="s">
        <v>10</v>
      </c>
      <c r="S1" s="14" t="s">
        <v>308</v>
      </c>
      <c r="T1" s="14" t="s">
        <v>322</v>
      </c>
      <c r="U1" s="14" t="s">
        <v>323</v>
      </c>
      <c r="V1" s="14" t="s">
        <v>324</v>
      </c>
      <c r="W1" s="29" t="s">
        <v>320</v>
      </c>
      <c r="X1" s="30" t="s">
        <v>321</v>
      </c>
      <c r="Y1" s="17"/>
      <c r="Z1" s="17"/>
      <c r="AA1" s="17"/>
    </row>
    <row r="2" spans="1:27" s="35" customFormat="1" ht="12" thickTop="1" x14ac:dyDescent="0.2">
      <c r="A2" s="24" t="s">
        <v>42</v>
      </c>
      <c r="B2" s="24" t="s">
        <v>41</v>
      </c>
      <c r="C2" s="16" t="s">
        <v>148</v>
      </c>
      <c r="D2" s="16" t="s">
        <v>149</v>
      </c>
      <c r="E2" s="24" t="s">
        <v>150</v>
      </c>
      <c r="F2" s="24"/>
      <c r="G2" s="24" t="s">
        <v>168</v>
      </c>
      <c r="H2" s="24" t="s">
        <v>169</v>
      </c>
      <c r="I2" s="24" t="s">
        <v>170</v>
      </c>
      <c r="J2" s="25">
        <v>45610</v>
      </c>
      <c r="K2" s="25">
        <v>45610</v>
      </c>
      <c r="L2" s="25">
        <v>46345</v>
      </c>
      <c r="M2" s="26">
        <v>31376.558000000001</v>
      </c>
      <c r="N2" s="24" t="s">
        <v>274</v>
      </c>
      <c r="O2" s="24" t="s">
        <v>275</v>
      </c>
      <c r="P2" s="24" t="s">
        <v>39</v>
      </c>
      <c r="Q2" s="24" t="s">
        <v>30</v>
      </c>
      <c r="R2" s="24" t="s">
        <v>17</v>
      </c>
      <c r="S2" s="26">
        <f>2144.68/2</f>
        <v>1072.3399999999999</v>
      </c>
      <c r="T2" s="26">
        <v>0</v>
      </c>
      <c r="U2" s="26">
        <f>3*89.36+11*2.94</f>
        <v>300.41999999999996</v>
      </c>
      <c r="V2" s="34">
        <f t="shared" ref="V2:V33" si="0">+S2/2</f>
        <v>536.16999999999996</v>
      </c>
      <c r="W2" s="16" t="s">
        <v>316</v>
      </c>
      <c r="X2" s="32">
        <v>1</v>
      </c>
    </row>
    <row r="3" spans="1:27" s="35" customFormat="1" x14ac:dyDescent="0.2">
      <c r="A3" s="24" t="s">
        <v>44</v>
      </c>
      <c r="B3" s="24" t="s">
        <v>43</v>
      </c>
      <c r="C3" s="16" t="s">
        <v>148</v>
      </c>
      <c r="D3" s="16" t="s">
        <v>149</v>
      </c>
      <c r="E3" s="24" t="s">
        <v>150</v>
      </c>
      <c r="F3" s="24"/>
      <c r="G3" s="24" t="s">
        <v>168</v>
      </c>
      <c r="H3" s="24" t="s">
        <v>169</v>
      </c>
      <c r="I3" s="24" t="s">
        <v>171</v>
      </c>
      <c r="J3" s="25">
        <v>45610</v>
      </c>
      <c r="K3" s="25">
        <v>45610</v>
      </c>
      <c r="L3" s="25">
        <v>46345</v>
      </c>
      <c r="M3" s="26">
        <v>31376.558000000001</v>
      </c>
      <c r="N3" s="24" t="s">
        <v>274</v>
      </c>
      <c r="O3" s="24" t="s">
        <v>275</v>
      </c>
      <c r="P3" s="24" t="s">
        <v>39</v>
      </c>
      <c r="Q3" s="24" t="s">
        <v>30</v>
      </c>
      <c r="R3" s="24" t="s">
        <v>17</v>
      </c>
      <c r="S3" s="26">
        <f>2144.68/2</f>
        <v>1072.3399999999999</v>
      </c>
      <c r="T3" s="26">
        <v>0</v>
      </c>
      <c r="U3" s="26">
        <f t="shared" ref="U3:U4" si="1">3*89.36+11*2.94</f>
        <v>300.41999999999996</v>
      </c>
      <c r="V3" s="34">
        <f t="shared" si="0"/>
        <v>536.16999999999996</v>
      </c>
      <c r="W3" s="16" t="s">
        <v>316</v>
      </c>
      <c r="X3" s="32">
        <v>1</v>
      </c>
    </row>
    <row r="4" spans="1:27" s="35" customFormat="1" x14ac:dyDescent="0.2">
      <c r="A4" s="24" t="s">
        <v>46</v>
      </c>
      <c r="B4" s="24" t="s">
        <v>45</v>
      </c>
      <c r="C4" s="16" t="s">
        <v>148</v>
      </c>
      <c r="D4" s="16" t="s">
        <v>149</v>
      </c>
      <c r="E4" s="24" t="s">
        <v>150</v>
      </c>
      <c r="F4" s="24"/>
      <c r="G4" s="24" t="s">
        <v>168</v>
      </c>
      <c r="H4" s="24" t="s">
        <v>169</v>
      </c>
      <c r="I4" s="24" t="s">
        <v>172</v>
      </c>
      <c r="J4" s="25">
        <v>45610</v>
      </c>
      <c r="K4" s="25">
        <v>45610</v>
      </c>
      <c r="L4" s="25">
        <v>46345</v>
      </c>
      <c r="M4" s="26">
        <v>31376.558000000001</v>
      </c>
      <c r="N4" s="24" t="s">
        <v>274</v>
      </c>
      <c r="O4" s="24" t="s">
        <v>275</v>
      </c>
      <c r="P4" s="24" t="s">
        <v>39</v>
      </c>
      <c r="Q4" s="24" t="s">
        <v>30</v>
      </c>
      <c r="R4" s="24" t="s">
        <v>17</v>
      </c>
      <c r="S4" s="26">
        <f>2144.68/2</f>
        <v>1072.3399999999999</v>
      </c>
      <c r="T4" s="26">
        <v>0</v>
      </c>
      <c r="U4" s="26">
        <f t="shared" si="1"/>
        <v>300.41999999999996</v>
      </c>
      <c r="V4" s="34">
        <f t="shared" si="0"/>
        <v>536.16999999999996</v>
      </c>
      <c r="W4" s="16" t="s">
        <v>316</v>
      </c>
      <c r="X4" s="32">
        <v>1</v>
      </c>
    </row>
    <row r="5" spans="1:27" s="35" customFormat="1" x14ac:dyDescent="0.2">
      <c r="A5" s="24" t="s">
        <v>48</v>
      </c>
      <c r="B5" s="24" t="s">
        <v>47</v>
      </c>
      <c r="C5" s="16" t="s">
        <v>148</v>
      </c>
      <c r="D5" s="16" t="s">
        <v>149</v>
      </c>
      <c r="E5" s="24" t="s">
        <v>150</v>
      </c>
      <c r="F5" s="24"/>
      <c r="G5" s="24" t="s">
        <v>168</v>
      </c>
      <c r="H5" s="24" t="s">
        <v>169</v>
      </c>
      <c r="I5" s="24" t="s">
        <v>173</v>
      </c>
      <c r="J5" s="25">
        <v>45656</v>
      </c>
      <c r="K5" s="25">
        <v>45656</v>
      </c>
      <c r="L5" s="25">
        <v>46386</v>
      </c>
      <c r="M5" s="26">
        <v>31103.919999999998</v>
      </c>
      <c r="N5" s="24" t="s">
        <v>276</v>
      </c>
      <c r="O5" s="24" t="s">
        <v>277</v>
      </c>
      <c r="P5" s="24" t="s">
        <v>39</v>
      </c>
      <c r="Q5" s="24" t="s">
        <v>30</v>
      </c>
      <c r="R5" s="24" t="s">
        <v>17</v>
      </c>
      <c r="S5" s="26">
        <f>1093.37</f>
        <v>1093.3699999999999</v>
      </c>
      <c r="T5" s="26">
        <v>0</v>
      </c>
      <c r="U5" s="26">
        <f>2*91.11+1*3</f>
        <v>185.22</v>
      </c>
      <c r="V5" s="34">
        <f t="shared" si="0"/>
        <v>546.68499999999995</v>
      </c>
      <c r="W5" s="16" t="s">
        <v>316</v>
      </c>
      <c r="X5" s="32">
        <v>1</v>
      </c>
    </row>
    <row r="6" spans="1:27" s="35" customFormat="1" x14ac:dyDescent="0.2">
      <c r="A6" s="24" t="s">
        <v>50</v>
      </c>
      <c r="B6" s="31" t="s">
        <v>49</v>
      </c>
      <c r="C6" s="16" t="s">
        <v>148</v>
      </c>
      <c r="D6" s="16" t="s">
        <v>149</v>
      </c>
      <c r="E6" s="24" t="s">
        <v>150</v>
      </c>
      <c r="F6" s="24"/>
      <c r="G6" s="24" t="s">
        <v>168</v>
      </c>
      <c r="H6" s="24" t="s">
        <v>169</v>
      </c>
      <c r="I6" s="24" t="s">
        <v>311</v>
      </c>
      <c r="J6" s="25">
        <v>45656</v>
      </c>
      <c r="K6" s="25">
        <v>45656</v>
      </c>
      <c r="L6" s="25">
        <v>46386</v>
      </c>
      <c r="M6" s="26">
        <v>31103.919999999998</v>
      </c>
      <c r="N6" s="24" t="s">
        <v>276</v>
      </c>
      <c r="O6" s="24" t="s">
        <v>277</v>
      </c>
      <c r="P6" s="24" t="s">
        <v>39</v>
      </c>
      <c r="Q6" s="24" t="s">
        <v>30</v>
      </c>
      <c r="R6" s="24" t="s">
        <v>17</v>
      </c>
      <c r="S6" s="26">
        <f>1093.37</f>
        <v>1093.3699999999999</v>
      </c>
      <c r="T6" s="26">
        <v>0</v>
      </c>
      <c r="U6" s="26">
        <f t="shared" ref="U6:U7" si="2">2*91.11+1*3</f>
        <v>185.22</v>
      </c>
      <c r="V6" s="34">
        <f t="shared" si="0"/>
        <v>546.68499999999995</v>
      </c>
      <c r="W6" s="16" t="s">
        <v>316</v>
      </c>
      <c r="X6" s="32">
        <v>1</v>
      </c>
    </row>
    <row r="7" spans="1:27" s="35" customFormat="1" x14ac:dyDescent="0.2">
      <c r="A7" s="24" t="s">
        <v>309</v>
      </c>
      <c r="B7" s="28">
        <v>23757</v>
      </c>
      <c r="C7" s="16" t="s">
        <v>148</v>
      </c>
      <c r="D7" s="16" t="s">
        <v>149</v>
      </c>
      <c r="E7" s="24" t="s">
        <v>150</v>
      </c>
      <c r="F7" s="24"/>
      <c r="G7" s="24" t="s">
        <v>168</v>
      </c>
      <c r="H7" s="24" t="s">
        <v>169</v>
      </c>
      <c r="I7" s="24" t="s">
        <v>310</v>
      </c>
      <c r="J7" s="25">
        <v>45656</v>
      </c>
      <c r="K7" s="25">
        <v>45656</v>
      </c>
      <c r="L7" s="25">
        <v>46386</v>
      </c>
      <c r="M7" s="26">
        <v>31214.41</v>
      </c>
      <c r="N7" s="24" t="s">
        <v>276</v>
      </c>
      <c r="O7" s="24" t="s">
        <v>277</v>
      </c>
      <c r="P7" s="24" t="s">
        <v>39</v>
      </c>
      <c r="Q7" s="24" t="s">
        <v>30</v>
      </c>
      <c r="R7" s="24" t="s">
        <v>17</v>
      </c>
      <c r="S7" s="26">
        <f>1093.37</f>
        <v>1093.3699999999999</v>
      </c>
      <c r="T7" s="26">
        <v>0</v>
      </c>
      <c r="U7" s="26">
        <f t="shared" si="2"/>
        <v>185.22</v>
      </c>
      <c r="V7" s="34">
        <f t="shared" si="0"/>
        <v>546.68499999999995</v>
      </c>
      <c r="W7" s="16" t="s">
        <v>316</v>
      </c>
      <c r="X7" s="32">
        <v>1</v>
      </c>
    </row>
    <row r="8" spans="1:27" x14ac:dyDescent="0.2">
      <c r="A8" s="24" t="s">
        <v>51</v>
      </c>
      <c r="B8" s="24" t="s">
        <v>51</v>
      </c>
      <c r="C8" s="15" t="s">
        <v>148</v>
      </c>
      <c r="D8" s="16" t="s">
        <v>149</v>
      </c>
      <c r="E8" s="24" t="s">
        <v>150</v>
      </c>
      <c r="F8" s="24"/>
      <c r="G8" s="24" t="s">
        <v>168</v>
      </c>
      <c r="H8" s="24" t="s">
        <v>174</v>
      </c>
      <c r="I8" s="24" t="s">
        <v>175</v>
      </c>
      <c r="J8" s="25">
        <v>38075</v>
      </c>
      <c r="K8" s="25">
        <v>38075</v>
      </c>
      <c r="L8" s="25" t="s">
        <v>176</v>
      </c>
      <c r="M8" s="26">
        <v>7973.2</v>
      </c>
      <c r="N8" s="24" t="s">
        <v>274</v>
      </c>
      <c r="O8" s="24" t="s">
        <v>275</v>
      </c>
      <c r="P8" s="24" t="s">
        <v>39</v>
      </c>
      <c r="Q8" s="24" t="s">
        <v>30</v>
      </c>
      <c r="R8" s="24" t="s">
        <v>17</v>
      </c>
      <c r="S8" s="26">
        <f>981.45/2</f>
        <v>490.72500000000002</v>
      </c>
      <c r="T8" s="26">
        <f>+S8/2</f>
        <v>245.36250000000001</v>
      </c>
      <c r="U8" s="26">
        <f t="shared" ref="U8:U17" si="3">+T8</f>
        <v>245.36250000000001</v>
      </c>
      <c r="V8" s="34">
        <f t="shared" si="0"/>
        <v>245.36250000000001</v>
      </c>
      <c r="W8" s="16" t="s">
        <v>317</v>
      </c>
      <c r="X8" s="32">
        <v>1</v>
      </c>
    </row>
    <row r="9" spans="1:27" x14ac:dyDescent="0.2">
      <c r="A9" s="24" t="s">
        <v>52</v>
      </c>
      <c r="B9" s="24" t="s">
        <v>52</v>
      </c>
      <c r="C9" s="15" t="s">
        <v>148</v>
      </c>
      <c r="D9" s="16" t="s">
        <v>149</v>
      </c>
      <c r="E9" s="24" t="s">
        <v>150</v>
      </c>
      <c r="F9" s="24"/>
      <c r="G9" s="24" t="s">
        <v>168</v>
      </c>
      <c r="H9" s="24" t="s">
        <v>174</v>
      </c>
      <c r="I9" s="24" t="s">
        <v>177</v>
      </c>
      <c r="J9" s="25">
        <v>38075</v>
      </c>
      <c r="K9" s="25">
        <v>38075</v>
      </c>
      <c r="L9" s="25" t="s">
        <v>176</v>
      </c>
      <c r="M9" s="26">
        <v>7973.2</v>
      </c>
      <c r="N9" s="24" t="s">
        <v>278</v>
      </c>
      <c r="O9" s="24" t="s">
        <v>275</v>
      </c>
      <c r="P9" s="24" t="s">
        <v>39</v>
      </c>
      <c r="Q9" s="24" t="s">
        <v>30</v>
      </c>
      <c r="R9" s="24" t="s">
        <v>17</v>
      </c>
      <c r="S9" s="26">
        <f>1640.59/2</f>
        <v>820.29499999999996</v>
      </c>
      <c r="T9" s="26">
        <f t="shared" ref="T9:T17" si="4">+S9/2</f>
        <v>410.14749999999998</v>
      </c>
      <c r="U9" s="26">
        <f t="shared" si="3"/>
        <v>410.14749999999998</v>
      </c>
      <c r="V9" s="34">
        <f t="shared" si="0"/>
        <v>410.14749999999998</v>
      </c>
      <c r="W9" s="16" t="s">
        <v>316</v>
      </c>
      <c r="X9" s="32">
        <v>1</v>
      </c>
    </row>
    <row r="10" spans="1:27" x14ac:dyDescent="0.2">
      <c r="A10" s="24" t="s">
        <v>53</v>
      </c>
      <c r="B10" s="24" t="s">
        <v>53</v>
      </c>
      <c r="C10" s="15" t="s">
        <v>148</v>
      </c>
      <c r="D10" s="16" t="s">
        <v>149</v>
      </c>
      <c r="E10" s="24" t="s">
        <v>150</v>
      </c>
      <c r="F10" s="24"/>
      <c r="G10" s="24" t="s">
        <v>168</v>
      </c>
      <c r="H10" s="24" t="s">
        <v>178</v>
      </c>
      <c r="I10" s="24" t="s">
        <v>179</v>
      </c>
      <c r="J10" s="25">
        <v>38075</v>
      </c>
      <c r="K10" s="25">
        <v>38075</v>
      </c>
      <c r="L10" s="25" t="s">
        <v>176</v>
      </c>
      <c r="M10" s="26">
        <v>10464.82</v>
      </c>
      <c r="N10" s="24" t="s">
        <v>278</v>
      </c>
      <c r="O10" s="24" t="s">
        <v>277</v>
      </c>
      <c r="P10" s="24" t="s">
        <v>39</v>
      </c>
      <c r="Q10" s="24" t="s">
        <v>30</v>
      </c>
      <c r="R10" s="24" t="s">
        <v>17</v>
      </c>
      <c r="S10" s="26">
        <f>1640.59/2</f>
        <v>820.29499999999996</v>
      </c>
      <c r="T10" s="26">
        <f t="shared" si="4"/>
        <v>410.14749999999998</v>
      </c>
      <c r="U10" s="26">
        <f t="shared" si="3"/>
        <v>410.14749999999998</v>
      </c>
      <c r="V10" s="34">
        <f t="shared" si="0"/>
        <v>410.14749999999998</v>
      </c>
      <c r="W10" s="16" t="s">
        <v>316</v>
      </c>
      <c r="X10" s="32">
        <v>1</v>
      </c>
    </row>
    <row r="11" spans="1:27" x14ac:dyDescent="0.2">
      <c r="A11" s="24" t="s">
        <v>55</v>
      </c>
      <c r="B11" s="24" t="s">
        <v>54</v>
      </c>
      <c r="C11" s="15" t="s">
        <v>148</v>
      </c>
      <c r="D11" s="16" t="s">
        <v>149</v>
      </c>
      <c r="E11" s="24" t="s">
        <v>150</v>
      </c>
      <c r="F11" s="24"/>
      <c r="G11" s="24" t="s">
        <v>168</v>
      </c>
      <c r="H11" s="24" t="s">
        <v>180</v>
      </c>
      <c r="I11" s="24" t="s">
        <v>181</v>
      </c>
      <c r="J11" s="25">
        <v>42103</v>
      </c>
      <c r="K11" s="25">
        <v>42102</v>
      </c>
      <c r="L11" s="25"/>
      <c r="M11" s="26">
        <v>13618.97</v>
      </c>
      <c r="N11" s="24" t="s">
        <v>278</v>
      </c>
      <c r="O11" s="24" t="s">
        <v>277</v>
      </c>
      <c r="P11" s="24" t="s">
        <v>39</v>
      </c>
      <c r="Q11" s="24" t="s">
        <v>30</v>
      </c>
      <c r="R11" s="24" t="s">
        <v>17</v>
      </c>
      <c r="S11" s="26">
        <f>3270.74/2</f>
        <v>1635.37</v>
      </c>
      <c r="T11" s="26">
        <f t="shared" si="4"/>
        <v>817.68499999999995</v>
      </c>
      <c r="U11" s="26">
        <f t="shared" si="3"/>
        <v>817.68499999999995</v>
      </c>
      <c r="V11" s="34">
        <f t="shared" si="0"/>
        <v>817.68499999999995</v>
      </c>
      <c r="W11" s="16" t="s">
        <v>316</v>
      </c>
      <c r="X11" s="32">
        <v>1</v>
      </c>
    </row>
    <row r="12" spans="1:27" x14ac:dyDescent="0.2">
      <c r="A12" s="24" t="s">
        <v>56</v>
      </c>
      <c r="B12" s="24" t="s">
        <v>56</v>
      </c>
      <c r="C12" s="15" t="s">
        <v>148</v>
      </c>
      <c r="D12" s="16" t="s">
        <v>149</v>
      </c>
      <c r="E12" s="24" t="s">
        <v>150</v>
      </c>
      <c r="F12" s="24"/>
      <c r="G12" s="24" t="s">
        <v>168</v>
      </c>
      <c r="H12" s="24" t="s">
        <v>174</v>
      </c>
      <c r="I12" s="24" t="s">
        <v>182</v>
      </c>
      <c r="J12" s="25">
        <v>38075</v>
      </c>
      <c r="K12" s="25">
        <v>38075</v>
      </c>
      <c r="L12" s="25" t="s">
        <v>176</v>
      </c>
      <c r="M12" s="26">
        <v>16444.72</v>
      </c>
      <c r="N12" s="24" t="s">
        <v>279</v>
      </c>
      <c r="O12" s="24" t="s">
        <v>280</v>
      </c>
      <c r="P12" s="24" t="s">
        <v>39</v>
      </c>
      <c r="Q12" s="24" t="s">
        <v>30</v>
      </c>
      <c r="R12" s="24" t="s">
        <v>17</v>
      </c>
      <c r="S12" s="26">
        <f>981.45/2</f>
        <v>490.72500000000002</v>
      </c>
      <c r="T12" s="26">
        <f t="shared" si="4"/>
        <v>245.36250000000001</v>
      </c>
      <c r="U12" s="26">
        <f t="shared" si="3"/>
        <v>245.36250000000001</v>
      </c>
      <c r="V12" s="34">
        <f t="shared" si="0"/>
        <v>245.36250000000001</v>
      </c>
      <c r="W12" s="16" t="s">
        <v>317</v>
      </c>
      <c r="X12" s="32">
        <v>1</v>
      </c>
    </row>
    <row r="13" spans="1:27" x14ac:dyDescent="0.2">
      <c r="A13" s="24" t="s">
        <v>57</v>
      </c>
      <c r="B13" s="24" t="s">
        <v>57</v>
      </c>
      <c r="C13" s="15" t="s">
        <v>148</v>
      </c>
      <c r="D13" s="16" t="s">
        <v>149</v>
      </c>
      <c r="E13" s="24" t="s">
        <v>150</v>
      </c>
      <c r="F13" s="24"/>
      <c r="G13" s="24" t="s">
        <v>168</v>
      </c>
      <c r="H13" s="24" t="s">
        <v>183</v>
      </c>
      <c r="I13" s="24" t="s">
        <v>184</v>
      </c>
      <c r="J13" s="25">
        <v>39251</v>
      </c>
      <c r="K13" s="25">
        <v>39251</v>
      </c>
      <c r="L13" s="25" t="s">
        <v>176</v>
      </c>
      <c r="M13" s="26">
        <v>11000</v>
      </c>
      <c r="N13" s="24" t="s">
        <v>278</v>
      </c>
      <c r="O13" s="24" t="s">
        <v>277</v>
      </c>
      <c r="P13" s="24" t="s">
        <v>39</v>
      </c>
      <c r="Q13" s="24" t="s">
        <v>30</v>
      </c>
      <c r="R13" s="24" t="s">
        <v>17</v>
      </c>
      <c r="S13" s="26">
        <f>3270.74/2</f>
        <v>1635.37</v>
      </c>
      <c r="T13" s="26">
        <f t="shared" si="4"/>
        <v>817.68499999999995</v>
      </c>
      <c r="U13" s="26">
        <f t="shared" si="3"/>
        <v>817.68499999999995</v>
      </c>
      <c r="V13" s="34">
        <f t="shared" si="0"/>
        <v>817.68499999999995</v>
      </c>
      <c r="W13" s="16" t="s">
        <v>316</v>
      </c>
      <c r="X13" s="32">
        <v>1</v>
      </c>
    </row>
    <row r="14" spans="1:27" x14ac:dyDescent="0.2">
      <c r="A14" s="24" t="s">
        <v>58</v>
      </c>
      <c r="B14" s="24"/>
      <c r="C14" s="15" t="s">
        <v>148</v>
      </c>
      <c r="D14" s="16" t="s">
        <v>149</v>
      </c>
      <c r="E14" s="24" t="s">
        <v>151</v>
      </c>
      <c r="F14" s="24"/>
      <c r="G14" s="24" t="s">
        <v>168</v>
      </c>
      <c r="H14" s="24" t="s">
        <v>185</v>
      </c>
      <c r="I14" s="24" t="s">
        <v>186</v>
      </c>
      <c r="J14" s="25">
        <v>45573</v>
      </c>
      <c r="K14" s="25">
        <v>45573</v>
      </c>
      <c r="L14" s="25"/>
      <c r="M14" s="26">
        <v>0</v>
      </c>
      <c r="N14" s="24" t="s">
        <v>281</v>
      </c>
      <c r="O14" s="24" t="s">
        <v>282</v>
      </c>
      <c r="P14" s="24" t="s">
        <v>38</v>
      </c>
      <c r="Q14" s="24" t="s">
        <v>30</v>
      </c>
      <c r="R14" s="24" t="s">
        <v>17</v>
      </c>
      <c r="S14" s="26">
        <f>130.351104/2</f>
        <v>65.175551999999996</v>
      </c>
      <c r="T14" s="26">
        <f t="shared" si="4"/>
        <v>32.587775999999998</v>
      </c>
      <c r="U14" s="26">
        <f t="shared" si="3"/>
        <v>32.587775999999998</v>
      </c>
      <c r="V14" s="34">
        <f t="shared" si="0"/>
        <v>32.587775999999998</v>
      </c>
      <c r="W14" s="16" t="s">
        <v>316</v>
      </c>
      <c r="X14" s="32">
        <v>1</v>
      </c>
    </row>
    <row r="15" spans="1:27" x14ac:dyDescent="0.2">
      <c r="A15" s="24" t="s">
        <v>59</v>
      </c>
      <c r="B15" s="24"/>
      <c r="C15" s="15" t="s">
        <v>148</v>
      </c>
      <c r="D15" s="16" t="s">
        <v>149</v>
      </c>
      <c r="E15" s="24" t="s">
        <v>151</v>
      </c>
      <c r="F15" s="24"/>
      <c r="G15" s="24" t="s">
        <v>168</v>
      </c>
      <c r="H15" s="24" t="s">
        <v>185</v>
      </c>
      <c r="I15" s="24" t="s">
        <v>187</v>
      </c>
      <c r="J15" s="25">
        <v>45573</v>
      </c>
      <c r="K15" s="25">
        <v>45573</v>
      </c>
      <c r="L15" s="25"/>
      <c r="M15" s="26">
        <v>0</v>
      </c>
      <c r="N15" s="24" t="s">
        <v>281</v>
      </c>
      <c r="O15" s="24" t="s">
        <v>282</v>
      </c>
      <c r="P15" s="24" t="s">
        <v>38</v>
      </c>
      <c r="Q15" s="24" t="s">
        <v>30</v>
      </c>
      <c r="R15" s="24" t="s">
        <v>17</v>
      </c>
      <c r="S15" s="26">
        <f>130.351104/2</f>
        <v>65.175551999999996</v>
      </c>
      <c r="T15" s="26">
        <f t="shared" si="4"/>
        <v>32.587775999999998</v>
      </c>
      <c r="U15" s="26">
        <f t="shared" si="3"/>
        <v>32.587775999999998</v>
      </c>
      <c r="V15" s="34">
        <f t="shared" si="0"/>
        <v>32.587775999999998</v>
      </c>
      <c r="W15" s="16" t="s">
        <v>316</v>
      </c>
      <c r="X15" s="32">
        <v>1</v>
      </c>
    </row>
    <row r="16" spans="1:27" x14ac:dyDescent="0.2">
      <c r="A16" s="24" t="s">
        <v>60</v>
      </c>
      <c r="B16" s="24"/>
      <c r="C16" s="15" t="s">
        <v>148</v>
      </c>
      <c r="D16" s="16" t="s">
        <v>149</v>
      </c>
      <c r="E16" s="24" t="s">
        <v>152</v>
      </c>
      <c r="F16" s="24"/>
      <c r="G16" s="24" t="s">
        <v>168</v>
      </c>
      <c r="H16" s="24" t="s">
        <v>188</v>
      </c>
      <c r="I16" s="24" t="s">
        <v>189</v>
      </c>
      <c r="J16" s="25">
        <v>45573</v>
      </c>
      <c r="K16" s="25">
        <v>45573</v>
      </c>
      <c r="L16" s="25"/>
      <c r="M16" s="26">
        <v>0</v>
      </c>
      <c r="N16" s="24" t="s">
        <v>281</v>
      </c>
      <c r="O16" s="24" t="s">
        <v>282</v>
      </c>
      <c r="P16" s="24" t="s">
        <v>38</v>
      </c>
      <c r="Q16" s="24" t="s">
        <v>30</v>
      </c>
      <c r="R16" s="24" t="s">
        <v>17</v>
      </c>
      <c r="S16" s="26">
        <f>262.738944/2</f>
        <v>131.369472</v>
      </c>
      <c r="T16" s="26">
        <f t="shared" si="4"/>
        <v>65.684736000000001</v>
      </c>
      <c r="U16" s="26">
        <f t="shared" si="3"/>
        <v>65.684736000000001</v>
      </c>
      <c r="V16" s="34">
        <f t="shared" si="0"/>
        <v>65.684736000000001</v>
      </c>
      <c r="W16" s="16" t="s">
        <v>316</v>
      </c>
      <c r="X16" s="32">
        <v>1</v>
      </c>
    </row>
    <row r="17" spans="1:24" x14ac:dyDescent="0.2">
      <c r="A17" s="24" t="s">
        <v>61</v>
      </c>
      <c r="B17" s="24"/>
      <c r="C17" s="15" t="s">
        <v>148</v>
      </c>
      <c r="D17" s="16" t="s">
        <v>149</v>
      </c>
      <c r="E17" s="24" t="s">
        <v>152</v>
      </c>
      <c r="F17" s="24"/>
      <c r="G17" s="24" t="s">
        <v>168</v>
      </c>
      <c r="H17" s="24" t="s">
        <v>188</v>
      </c>
      <c r="I17" s="24" t="s">
        <v>312</v>
      </c>
      <c r="J17" s="25">
        <v>45573</v>
      </c>
      <c r="K17" s="25">
        <v>45573</v>
      </c>
      <c r="L17" s="25"/>
      <c r="M17" s="26">
        <v>0</v>
      </c>
      <c r="N17" s="24" t="s">
        <v>281</v>
      </c>
      <c r="O17" s="24" t="s">
        <v>282</v>
      </c>
      <c r="P17" s="24" t="s">
        <v>38</v>
      </c>
      <c r="Q17" s="24" t="s">
        <v>30</v>
      </c>
      <c r="R17" s="24" t="s">
        <v>17</v>
      </c>
      <c r="S17" s="26">
        <f>262.738944/2</f>
        <v>131.369472</v>
      </c>
      <c r="T17" s="26">
        <f t="shared" si="4"/>
        <v>65.684736000000001</v>
      </c>
      <c r="U17" s="26">
        <f t="shared" si="3"/>
        <v>65.684736000000001</v>
      </c>
      <c r="V17" s="34">
        <f t="shared" si="0"/>
        <v>65.684736000000001</v>
      </c>
      <c r="W17" s="16" t="s">
        <v>316</v>
      </c>
      <c r="X17" s="32">
        <v>1</v>
      </c>
    </row>
    <row r="18" spans="1:24" s="35" customFormat="1" x14ac:dyDescent="0.2">
      <c r="A18" s="24" t="s">
        <v>63</v>
      </c>
      <c r="B18" s="24" t="s">
        <v>62</v>
      </c>
      <c r="C18" s="15" t="s">
        <v>148</v>
      </c>
      <c r="D18" s="16" t="s">
        <v>149</v>
      </c>
      <c r="E18" s="24" t="s">
        <v>153</v>
      </c>
      <c r="F18" s="24"/>
      <c r="G18" s="24" t="s">
        <v>168</v>
      </c>
      <c r="H18" s="24" t="s">
        <v>190</v>
      </c>
      <c r="I18" s="24" t="s">
        <v>191</v>
      </c>
      <c r="J18" s="25">
        <v>45678</v>
      </c>
      <c r="K18" s="25">
        <v>45716</v>
      </c>
      <c r="L18" s="25">
        <v>46445</v>
      </c>
      <c r="M18" s="26">
        <v>31641.5</v>
      </c>
      <c r="N18" s="24" t="s">
        <v>276</v>
      </c>
      <c r="O18" s="24" t="s">
        <v>277</v>
      </c>
      <c r="P18" s="24" t="s">
        <v>40</v>
      </c>
      <c r="Q18" s="24" t="s">
        <v>30</v>
      </c>
      <c r="R18" s="24" t="s">
        <v>17</v>
      </c>
      <c r="S18" s="26">
        <f t="shared" ref="S18:S24" si="5">4584.69/2</f>
        <v>2292.3449999999998</v>
      </c>
      <c r="T18" s="26">
        <v>0</v>
      </c>
      <c r="U18" s="26">
        <f>1*6.28</f>
        <v>6.28</v>
      </c>
      <c r="V18" s="34">
        <f t="shared" si="0"/>
        <v>1146.1724999999999</v>
      </c>
      <c r="W18" s="16" t="s">
        <v>316</v>
      </c>
      <c r="X18" s="32">
        <v>1</v>
      </c>
    </row>
    <row r="19" spans="1:24" s="35" customFormat="1" x14ac:dyDescent="0.2">
      <c r="A19" s="24" t="s">
        <v>65</v>
      </c>
      <c r="B19" s="24" t="s">
        <v>64</v>
      </c>
      <c r="C19" s="15" t="s">
        <v>148</v>
      </c>
      <c r="D19" s="16" t="s">
        <v>149</v>
      </c>
      <c r="E19" s="24" t="s">
        <v>153</v>
      </c>
      <c r="F19" s="24"/>
      <c r="G19" s="24" t="s">
        <v>168</v>
      </c>
      <c r="H19" s="24" t="s">
        <v>190</v>
      </c>
      <c r="I19" s="24" t="s">
        <v>192</v>
      </c>
      <c r="J19" s="25">
        <v>45678</v>
      </c>
      <c r="K19" s="25">
        <v>45716</v>
      </c>
      <c r="L19" s="25">
        <v>46445</v>
      </c>
      <c r="M19" s="26">
        <v>31641.5</v>
      </c>
      <c r="N19" s="24" t="s">
        <v>276</v>
      </c>
      <c r="O19" s="24" t="s">
        <v>277</v>
      </c>
      <c r="P19" s="24" t="s">
        <v>40</v>
      </c>
      <c r="Q19" s="24" t="s">
        <v>30</v>
      </c>
      <c r="R19" s="24" t="s">
        <v>17</v>
      </c>
      <c r="S19" s="26">
        <f t="shared" si="5"/>
        <v>2292.3449999999998</v>
      </c>
      <c r="T19" s="26">
        <v>0</v>
      </c>
      <c r="U19" s="26">
        <f t="shared" ref="U19:U24" si="6">1*6.28</f>
        <v>6.28</v>
      </c>
      <c r="V19" s="34">
        <f t="shared" si="0"/>
        <v>1146.1724999999999</v>
      </c>
      <c r="W19" s="16" t="s">
        <v>316</v>
      </c>
      <c r="X19" s="32">
        <v>1</v>
      </c>
    </row>
    <row r="20" spans="1:24" s="35" customFormat="1" x14ac:dyDescent="0.2">
      <c r="A20" s="24" t="s">
        <v>67</v>
      </c>
      <c r="B20" s="24" t="s">
        <v>66</v>
      </c>
      <c r="C20" s="15" t="s">
        <v>148</v>
      </c>
      <c r="D20" s="16" t="s">
        <v>149</v>
      </c>
      <c r="E20" s="24" t="s">
        <v>153</v>
      </c>
      <c r="F20" s="24"/>
      <c r="G20" s="24" t="s">
        <v>168</v>
      </c>
      <c r="H20" s="24" t="s">
        <v>190</v>
      </c>
      <c r="I20" s="24" t="s">
        <v>193</v>
      </c>
      <c r="J20" s="25">
        <v>45678</v>
      </c>
      <c r="K20" s="25">
        <v>45716</v>
      </c>
      <c r="L20" s="25">
        <v>46445</v>
      </c>
      <c r="M20" s="26">
        <v>31641.5</v>
      </c>
      <c r="N20" s="24" t="s">
        <v>276</v>
      </c>
      <c r="O20" s="24" t="s">
        <v>277</v>
      </c>
      <c r="P20" s="24" t="s">
        <v>40</v>
      </c>
      <c r="Q20" s="24" t="s">
        <v>30</v>
      </c>
      <c r="R20" s="24" t="s">
        <v>17</v>
      </c>
      <c r="S20" s="26">
        <f t="shared" si="5"/>
        <v>2292.3449999999998</v>
      </c>
      <c r="T20" s="26">
        <v>0</v>
      </c>
      <c r="U20" s="26">
        <f t="shared" si="6"/>
        <v>6.28</v>
      </c>
      <c r="V20" s="34">
        <f t="shared" si="0"/>
        <v>1146.1724999999999</v>
      </c>
      <c r="W20" s="16" t="s">
        <v>316</v>
      </c>
      <c r="X20" s="32">
        <v>1</v>
      </c>
    </row>
    <row r="21" spans="1:24" s="35" customFormat="1" x14ac:dyDescent="0.2">
      <c r="A21" s="24" t="s">
        <v>69</v>
      </c>
      <c r="B21" s="24" t="s">
        <v>68</v>
      </c>
      <c r="C21" s="15" t="s">
        <v>148</v>
      </c>
      <c r="D21" s="16" t="s">
        <v>149</v>
      </c>
      <c r="E21" s="24" t="s">
        <v>153</v>
      </c>
      <c r="F21" s="24"/>
      <c r="G21" s="24" t="s">
        <v>168</v>
      </c>
      <c r="H21" s="24" t="s">
        <v>190</v>
      </c>
      <c r="I21" s="24" t="s">
        <v>194</v>
      </c>
      <c r="J21" s="25">
        <v>45678</v>
      </c>
      <c r="K21" s="25">
        <v>45716</v>
      </c>
      <c r="L21" s="25">
        <v>46445</v>
      </c>
      <c r="M21" s="26">
        <v>31641.5</v>
      </c>
      <c r="N21" s="24" t="s">
        <v>276</v>
      </c>
      <c r="O21" s="24" t="s">
        <v>277</v>
      </c>
      <c r="P21" s="24" t="s">
        <v>40</v>
      </c>
      <c r="Q21" s="24" t="s">
        <v>30</v>
      </c>
      <c r="R21" s="24" t="s">
        <v>17</v>
      </c>
      <c r="S21" s="26">
        <f t="shared" si="5"/>
        <v>2292.3449999999998</v>
      </c>
      <c r="T21" s="26">
        <v>0</v>
      </c>
      <c r="U21" s="26">
        <f t="shared" si="6"/>
        <v>6.28</v>
      </c>
      <c r="V21" s="34">
        <f t="shared" si="0"/>
        <v>1146.1724999999999</v>
      </c>
      <c r="W21" s="16" t="s">
        <v>316</v>
      </c>
      <c r="X21" s="32">
        <v>1</v>
      </c>
    </row>
    <row r="22" spans="1:24" s="35" customFormat="1" x14ac:dyDescent="0.2">
      <c r="A22" s="24" t="s">
        <v>71</v>
      </c>
      <c r="B22" s="24" t="s">
        <v>70</v>
      </c>
      <c r="C22" s="15" t="s">
        <v>148</v>
      </c>
      <c r="D22" s="16" t="s">
        <v>149</v>
      </c>
      <c r="E22" s="24" t="s">
        <v>153</v>
      </c>
      <c r="F22" s="24"/>
      <c r="G22" s="24" t="s">
        <v>168</v>
      </c>
      <c r="H22" s="24" t="s">
        <v>190</v>
      </c>
      <c r="I22" s="24" t="s">
        <v>195</v>
      </c>
      <c r="J22" s="25">
        <v>45678</v>
      </c>
      <c r="K22" s="25">
        <v>45678</v>
      </c>
      <c r="L22" s="25">
        <v>46445</v>
      </c>
      <c r="M22" s="26">
        <v>31641.5</v>
      </c>
      <c r="N22" s="24" t="s">
        <v>276</v>
      </c>
      <c r="O22" s="24" t="s">
        <v>277</v>
      </c>
      <c r="P22" s="24" t="s">
        <v>40</v>
      </c>
      <c r="Q22" s="24" t="s">
        <v>30</v>
      </c>
      <c r="R22" s="24" t="s">
        <v>17</v>
      </c>
      <c r="S22" s="26">
        <f t="shared" si="5"/>
        <v>2292.3449999999998</v>
      </c>
      <c r="T22" s="26">
        <v>0</v>
      </c>
      <c r="U22" s="26">
        <f t="shared" si="6"/>
        <v>6.28</v>
      </c>
      <c r="V22" s="34">
        <f t="shared" si="0"/>
        <v>1146.1724999999999</v>
      </c>
      <c r="W22" s="16" t="s">
        <v>316</v>
      </c>
      <c r="X22" s="32">
        <v>1</v>
      </c>
    </row>
    <row r="23" spans="1:24" s="35" customFormat="1" x14ac:dyDescent="0.2">
      <c r="A23" s="24" t="s">
        <v>73</v>
      </c>
      <c r="B23" s="24" t="s">
        <v>72</v>
      </c>
      <c r="C23" s="15" t="s">
        <v>148</v>
      </c>
      <c r="D23" s="16" t="s">
        <v>149</v>
      </c>
      <c r="E23" s="24" t="s">
        <v>153</v>
      </c>
      <c r="F23" s="24"/>
      <c r="G23" s="24" t="s">
        <v>168</v>
      </c>
      <c r="H23" s="24" t="s">
        <v>190</v>
      </c>
      <c r="I23" s="24" t="s">
        <v>196</v>
      </c>
      <c r="J23" s="25">
        <v>45678</v>
      </c>
      <c r="K23" s="25">
        <v>45716</v>
      </c>
      <c r="L23" s="25">
        <v>46445</v>
      </c>
      <c r="M23" s="26">
        <v>31641.5</v>
      </c>
      <c r="N23" s="24" t="s">
        <v>276</v>
      </c>
      <c r="O23" s="24" t="s">
        <v>277</v>
      </c>
      <c r="P23" s="24" t="s">
        <v>40</v>
      </c>
      <c r="Q23" s="24" t="s">
        <v>30</v>
      </c>
      <c r="R23" s="24" t="s">
        <v>17</v>
      </c>
      <c r="S23" s="26">
        <f t="shared" si="5"/>
        <v>2292.3449999999998</v>
      </c>
      <c r="T23" s="26">
        <v>0</v>
      </c>
      <c r="U23" s="26">
        <f t="shared" si="6"/>
        <v>6.28</v>
      </c>
      <c r="V23" s="34">
        <f t="shared" si="0"/>
        <v>1146.1724999999999</v>
      </c>
      <c r="W23" s="16" t="s">
        <v>316</v>
      </c>
      <c r="X23" s="32">
        <v>1</v>
      </c>
    </row>
    <row r="24" spans="1:24" s="35" customFormat="1" x14ac:dyDescent="0.2">
      <c r="A24" s="24" t="s">
        <v>75</v>
      </c>
      <c r="B24" s="24" t="s">
        <v>74</v>
      </c>
      <c r="C24" s="15" t="s">
        <v>148</v>
      </c>
      <c r="D24" s="16" t="s">
        <v>149</v>
      </c>
      <c r="E24" s="24" t="s">
        <v>153</v>
      </c>
      <c r="F24" s="24"/>
      <c r="G24" s="24" t="s">
        <v>168</v>
      </c>
      <c r="H24" s="24" t="s">
        <v>190</v>
      </c>
      <c r="I24" s="24" t="s">
        <v>197</v>
      </c>
      <c r="J24" s="25">
        <v>45678</v>
      </c>
      <c r="K24" s="25">
        <v>45716</v>
      </c>
      <c r="L24" s="25">
        <v>46445</v>
      </c>
      <c r="M24" s="26">
        <v>31641.5</v>
      </c>
      <c r="N24" s="24" t="s">
        <v>276</v>
      </c>
      <c r="O24" s="24" t="s">
        <v>277</v>
      </c>
      <c r="P24" s="24" t="s">
        <v>40</v>
      </c>
      <c r="Q24" s="24" t="s">
        <v>30</v>
      </c>
      <c r="R24" s="24" t="s">
        <v>17</v>
      </c>
      <c r="S24" s="26">
        <f t="shared" si="5"/>
        <v>2292.3449999999998</v>
      </c>
      <c r="T24" s="26">
        <v>0</v>
      </c>
      <c r="U24" s="26">
        <f t="shared" si="6"/>
        <v>6.28</v>
      </c>
      <c r="V24" s="34">
        <f t="shared" si="0"/>
        <v>1146.1724999999999</v>
      </c>
      <c r="W24" s="16" t="s">
        <v>316</v>
      </c>
      <c r="X24" s="32">
        <v>1</v>
      </c>
    </row>
    <row r="25" spans="1:24" s="35" customFormat="1" x14ac:dyDescent="0.2">
      <c r="A25" s="24" t="s">
        <v>76</v>
      </c>
      <c r="B25" s="24"/>
      <c r="C25" s="15" t="s">
        <v>148</v>
      </c>
      <c r="D25" s="16" t="s">
        <v>149</v>
      </c>
      <c r="E25" s="24" t="s">
        <v>154</v>
      </c>
      <c r="F25" s="24"/>
      <c r="G25" s="24" t="s">
        <v>168</v>
      </c>
      <c r="H25" s="24" t="s">
        <v>198</v>
      </c>
      <c r="I25" s="24" t="s">
        <v>199</v>
      </c>
      <c r="J25" s="25">
        <v>45656</v>
      </c>
      <c r="K25" s="25">
        <v>45656</v>
      </c>
      <c r="L25" s="25">
        <v>46386</v>
      </c>
      <c r="M25" s="26">
        <v>0</v>
      </c>
      <c r="N25" s="24" t="s">
        <v>276</v>
      </c>
      <c r="O25" s="24" t="s">
        <v>277</v>
      </c>
      <c r="P25" s="24" t="s">
        <v>38</v>
      </c>
      <c r="Q25" s="24" t="s">
        <v>30</v>
      </c>
      <c r="R25" s="24" t="s">
        <v>17</v>
      </c>
      <c r="S25" s="26">
        <v>465.69</v>
      </c>
      <c r="T25" s="26">
        <v>0</v>
      </c>
      <c r="U25" s="26">
        <f>2*38.81+1*1.28</f>
        <v>78.900000000000006</v>
      </c>
      <c r="V25" s="34">
        <f t="shared" si="0"/>
        <v>232.845</v>
      </c>
      <c r="W25" s="16" t="s">
        <v>316</v>
      </c>
      <c r="X25" s="32">
        <v>1</v>
      </c>
    </row>
    <row r="26" spans="1:24" s="35" customFormat="1" x14ac:dyDescent="0.2">
      <c r="A26" s="24" t="s">
        <v>77</v>
      </c>
      <c r="B26" s="24"/>
      <c r="C26" s="15" t="s">
        <v>148</v>
      </c>
      <c r="D26" s="16" t="s">
        <v>149</v>
      </c>
      <c r="E26" s="24" t="s">
        <v>154</v>
      </c>
      <c r="F26" s="24"/>
      <c r="G26" s="24" t="s">
        <v>168</v>
      </c>
      <c r="H26" s="24" t="s">
        <v>198</v>
      </c>
      <c r="I26" s="24" t="s">
        <v>200</v>
      </c>
      <c r="J26" s="25">
        <v>45656</v>
      </c>
      <c r="K26" s="25">
        <v>45656</v>
      </c>
      <c r="L26" s="25">
        <v>46386</v>
      </c>
      <c r="M26" s="26">
        <v>0</v>
      </c>
      <c r="N26" s="24" t="s">
        <v>276</v>
      </c>
      <c r="O26" s="24" t="s">
        <v>277</v>
      </c>
      <c r="P26" s="24" t="s">
        <v>38</v>
      </c>
      <c r="Q26" s="24" t="s">
        <v>30</v>
      </c>
      <c r="R26" s="24" t="s">
        <v>17</v>
      </c>
      <c r="S26" s="26">
        <v>465.69</v>
      </c>
      <c r="T26" s="26">
        <v>0</v>
      </c>
      <c r="U26" s="26">
        <f>2*38.81+1*1.28</f>
        <v>78.900000000000006</v>
      </c>
      <c r="V26" s="34">
        <f t="shared" si="0"/>
        <v>232.845</v>
      </c>
      <c r="W26" s="16" t="s">
        <v>316</v>
      </c>
      <c r="X26" s="32">
        <v>1</v>
      </c>
    </row>
    <row r="27" spans="1:24" x14ac:dyDescent="0.2">
      <c r="A27" s="24" t="s">
        <v>91</v>
      </c>
      <c r="B27" s="24" t="s">
        <v>90</v>
      </c>
      <c r="C27" s="15" t="s">
        <v>148</v>
      </c>
      <c r="D27" s="16" t="s">
        <v>149</v>
      </c>
      <c r="E27" s="24" t="s">
        <v>155</v>
      </c>
      <c r="F27" s="24"/>
      <c r="G27" s="24" t="s">
        <v>168</v>
      </c>
      <c r="H27" s="24" t="s">
        <v>214</v>
      </c>
      <c r="I27" s="24" t="s">
        <v>215</v>
      </c>
      <c r="J27" s="25">
        <v>43049</v>
      </c>
      <c r="K27" s="25">
        <v>43049</v>
      </c>
      <c r="L27" s="25"/>
      <c r="M27" s="26">
        <v>17017.439999999999</v>
      </c>
      <c r="N27" s="24" t="s">
        <v>274</v>
      </c>
      <c r="O27" s="24" t="s">
        <v>294</v>
      </c>
      <c r="P27" s="24" t="s">
        <v>40</v>
      </c>
      <c r="Q27" s="24" t="s">
        <v>30</v>
      </c>
      <c r="R27" s="24" t="s">
        <v>17</v>
      </c>
      <c r="S27" s="26">
        <f>7601.1/2</f>
        <v>3800.55</v>
      </c>
      <c r="T27" s="26">
        <f>+S27/2</f>
        <v>1900.2750000000001</v>
      </c>
      <c r="U27" s="26">
        <v>1900.2750000000001</v>
      </c>
      <c r="V27" s="34">
        <f t="shared" si="0"/>
        <v>1900.2750000000001</v>
      </c>
      <c r="W27" s="16" t="s">
        <v>316</v>
      </c>
      <c r="X27" s="32">
        <v>2</v>
      </c>
    </row>
    <row r="28" spans="1:24" x14ac:dyDescent="0.2">
      <c r="A28" s="24" t="s">
        <v>78</v>
      </c>
      <c r="B28" s="24" t="s">
        <v>78</v>
      </c>
      <c r="C28" s="15" t="s">
        <v>148</v>
      </c>
      <c r="D28" s="16" t="s">
        <v>149</v>
      </c>
      <c r="E28" s="24" t="s">
        <v>314</v>
      </c>
      <c r="F28" s="24"/>
      <c r="G28" s="24" t="s">
        <v>168</v>
      </c>
      <c r="H28" s="24" t="s">
        <v>201</v>
      </c>
      <c r="I28" s="24" t="s">
        <v>202</v>
      </c>
      <c r="J28" s="25">
        <v>38075</v>
      </c>
      <c r="K28" s="25">
        <v>38075</v>
      </c>
      <c r="L28" s="25" t="s">
        <v>176</v>
      </c>
      <c r="M28" s="26">
        <v>28902.85</v>
      </c>
      <c r="N28" s="24" t="s">
        <v>274</v>
      </c>
      <c r="O28" s="24" t="s">
        <v>275</v>
      </c>
      <c r="P28" s="24" t="s">
        <v>40</v>
      </c>
      <c r="Q28" s="24" t="s">
        <v>30</v>
      </c>
      <c r="R28" s="24" t="s">
        <v>17</v>
      </c>
      <c r="S28" s="26">
        <f t="shared" ref="S28:S40" si="7">8962.66/2+329.95</f>
        <v>4811.28</v>
      </c>
      <c r="T28" s="26">
        <f t="shared" ref="T28:T50" si="8">+S28/2</f>
        <v>2405.64</v>
      </c>
      <c r="U28" s="26">
        <v>2405.64</v>
      </c>
      <c r="V28" s="34">
        <f t="shared" si="0"/>
        <v>2405.64</v>
      </c>
      <c r="W28" s="16" t="s">
        <v>316</v>
      </c>
      <c r="X28" s="32">
        <v>2</v>
      </c>
    </row>
    <row r="29" spans="1:24" x14ac:dyDescent="0.2">
      <c r="A29" s="24" t="s">
        <v>79</v>
      </c>
      <c r="B29" s="24" t="s">
        <v>79</v>
      </c>
      <c r="C29" s="15" t="s">
        <v>148</v>
      </c>
      <c r="D29" s="16" t="s">
        <v>149</v>
      </c>
      <c r="E29" s="24" t="s">
        <v>314</v>
      </c>
      <c r="F29" s="24"/>
      <c r="G29" s="24" t="s">
        <v>168</v>
      </c>
      <c r="H29" s="24" t="s">
        <v>201</v>
      </c>
      <c r="I29" s="24" t="s">
        <v>203</v>
      </c>
      <c r="J29" s="25">
        <v>38075</v>
      </c>
      <c r="K29" s="25">
        <v>38075</v>
      </c>
      <c r="L29" s="25" t="s">
        <v>176</v>
      </c>
      <c r="M29" s="26">
        <v>28902.85</v>
      </c>
      <c r="N29" s="24" t="s">
        <v>281</v>
      </c>
      <c r="O29" s="24" t="s">
        <v>283</v>
      </c>
      <c r="P29" s="24" t="s">
        <v>40</v>
      </c>
      <c r="Q29" s="24" t="s">
        <v>30</v>
      </c>
      <c r="R29" s="24" t="s">
        <v>17</v>
      </c>
      <c r="S29" s="26">
        <f t="shared" si="7"/>
        <v>4811.28</v>
      </c>
      <c r="T29" s="26">
        <f t="shared" si="8"/>
        <v>2405.64</v>
      </c>
      <c r="U29" s="26">
        <v>2405.64</v>
      </c>
      <c r="V29" s="34">
        <f t="shared" si="0"/>
        <v>2405.64</v>
      </c>
      <c r="W29" s="16" t="s">
        <v>316</v>
      </c>
      <c r="X29" s="32">
        <v>2</v>
      </c>
    </row>
    <row r="30" spans="1:24" x14ac:dyDescent="0.2">
      <c r="A30" s="24" t="s">
        <v>80</v>
      </c>
      <c r="B30" s="24" t="s">
        <v>80</v>
      </c>
      <c r="C30" s="15" t="s">
        <v>148</v>
      </c>
      <c r="D30" s="16" t="s">
        <v>149</v>
      </c>
      <c r="E30" s="24" t="s">
        <v>314</v>
      </c>
      <c r="F30" s="24"/>
      <c r="G30" s="24" t="s">
        <v>168</v>
      </c>
      <c r="H30" s="24" t="s">
        <v>201</v>
      </c>
      <c r="I30" s="24" t="s">
        <v>204</v>
      </c>
      <c r="J30" s="25">
        <v>38075</v>
      </c>
      <c r="K30" s="25">
        <v>38075</v>
      </c>
      <c r="L30" s="25" t="s">
        <v>176</v>
      </c>
      <c r="M30" s="26">
        <v>28902.85</v>
      </c>
      <c r="N30" s="24" t="s">
        <v>284</v>
      </c>
      <c r="O30" s="24" t="s">
        <v>285</v>
      </c>
      <c r="P30" s="24" t="s">
        <v>40</v>
      </c>
      <c r="Q30" s="24" t="s">
        <v>30</v>
      </c>
      <c r="R30" s="24" t="s">
        <v>17</v>
      </c>
      <c r="S30" s="26">
        <f t="shared" si="7"/>
        <v>4811.28</v>
      </c>
      <c r="T30" s="26">
        <f t="shared" si="8"/>
        <v>2405.64</v>
      </c>
      <c r="U30" s="26">
        <v>2405.64</v>
      </c>
      <c r="V30" s="34">
        <f t="shared" si="0"/>
        <v>2405.64</v>
      </c>
      <c r="W30" s="16" t="s">
        <v>316</v>
      </c>
      <c r="X30" s="32">
        <v>2</v>
      </c>
    </row>
    <row r="31" spans="1:24" x14ac:dyDescent="0.2">
      <c r="A31" s="24" t="s">
        <v>81</v>
      </c>
      <c r="B31" s="24" t="s">
        <v>81</v>
      </c>
      <c r="C31" s="15" t="s">
        <v>148</v>
      </c>
      <c r="D31" s="16" t="s">
        <v>149</v>
      </c>
      <c r="E31" s="24" t="s">
        <v>314</v>
      </c>
      <c r="F31" s="24"/>
      <c r="G31" s="24" t="s">
        <v>168</v>
      </c>
      <c r="H31" s="24" t="s">
        <v>201</v>
      </c>
      <c r="I31" s="24" t="s">
        <v>205</v>
      </c>
      <c r="J31" s="25">
        <v>38075</v>
      </c>
      <c r="K31" s="25">
        <v>38075</v>
      </c>
      <c r="L31" s="25" t="s">
        <v>176</v>
      </c>
      <c r="M31" s="26">
        <v>28902.85</v>
      </c>
      <c r="N31" s="24" t="s">
        <v>284</v>
      </c>
      <c r="O31" s="24" t="s">
        <v>286</v>
      </c>
      <c r="P31" s="24" t="s">
        <v>40</v>
      </c>
      <c r="Q31" s="24" t="s">
        <v>30</v>
      </c>
      <c r="R31" s="24" t="s">
        <v>17</v>
      </c>
      <c r="S31" s="26">
        <f t="shared" si="7"/>
        <v>4811.28</v>
      </c>
      <c r="T31" s="26">
        <f t="shared" si="8"/>
        <v>2405.64</v>
      </c>
      <c r="U31" s="26">
        <v>2405.64</v>
      </c>
      <c r="V31" s="34">
        <f t="shared" si="0"/>
        <v>2405.64</v>
      </c>
      <c r="W31" s="16" t="s">
        <v>316</v>
      </c>
      <c r="X31" s="32">
        <v>2</v>
      </c>
    </row>
    <row r="32" spans="1:24" x14ac:dyDescent="0.2">
      <c r="A32" s="24" t="s">
        <v>82</v>
      </c>
      <c r="B32" s="24" t="s">
        <v>82</v>
      </c>
      <c r="C32" s="15" t="s">
        <v>148</v>
      </c>
      <c r="D32" s="16" t="s">
        <v>149</v>
      </c>
      <c r="E32" s="24" t="s">
        <v>314</v>
      </c>
      <c r="F32" s="24"/>
      <c r="G32" s="24" t="s">
        <v>168</v>
      </c>
      <c r="H32" s="24" t="s">
        <v>201</v>
      </c>
      <c r="I32" s="24" t="s">
        <v>206</v>
      </c>
      <c r="J32" s="25">
        <v>38075</v>
      </c>
      <c r="K32" s="25">
        <v>38075</v>
      </c>
      <c r="L32" s="25" t="s">
        <v>176</v>
      </c>
      <c r="M32" s="26">
        <v>28902.85</v>
      </c>
      <c r="N32" s="24" t="s">
        <v>281</v>
      </c>
      <c r="O32" s="24" t="s">
        <v>287</v>
      </c>
      <c r="P32" s="24" t="s">
        <v>40</v>
      </c>
      <c r="Q32" s="24" t="s">
        <v>30</v>
      </c>
      <c r="R32" s="24" t="s">
        <v>17</v>
      </c>
      <c r="S32" s="26">
        <f t="shared" si="7"/>
        <v>4811.28</v>
      </c>
      <c r="T32" s="26">
        <f t="shared" si="8"/>
        <v>2405.64</v>
      </c>
      <c r="U32" s="26">
        <v>2405.64</v>
      </c>
      <c r="V32" s="34">
        <f t="shared" si="0"/>
        <v>2405.64</v>
      </c>
      <c r="W32" s="16" t="s">
        <v>316</v>
      </c>
      <c r="X32" s="32">
        <v>2</v>
      </c>
    </row>
    <row r="33" spans="1:24" x14ac:dyDescent="0.2">
      <c r="A33" s="24" t="s">
        <v>83</v>
      </c>
      <c r="B33" s="24" t="s">
        <v>83</v>
      </c>
      <c r="C33" s="15" t="s">
        <v>148</v>
      </c>
      <c r="D33" s="16" t="s">
        <v>149</v>
      </c>
      <c r="E33" s="24" t="s">
        <v>314</v>
      </c>
      <c r="F33" s="24"/>
      <c r="G33" s="24" t="s">
        <v>168</v>
      </c>
      <c r="H33" s="24" t="s">
        <v>201</v>
      </c>
      <c r="I33" s="24" t="s">
        <v>207</v>
      </c>
      <c r="J33" s="25">
        <v>38075</v>
      </c>
      <c r="K33" s="25">
        <v>38075</v>
      </c>
      <c r="L33" s="25" t="s">
        <v>176</v>
      </c>
      <c r="M33" s="26">
        <v>28902.85</v>
      </c>
      <c r="N33" s="24" t="s">
        <v>281</v>
      </c>
      <c r="O33" s="24" t="s">
        <v>288</v>
      </c>
      <c r="P33" s="24" t="s">
        <v>40</v>
      </c>
      <c r="Q33" s="24" t="s">
        <v>30</v>
      </c>
      <c r="R33" s="24" t="s">
        <v>17</v>
      </c>
      <c r="S33" s="26">
        <f t="shared" si="7"/>
        <v>4811.28</v>
      </c>
      <c r="T33" s="26">
        <f t="shared" si="8"/>
        <v>2405.64</v>
      </c>
      <c r="U33" s="26">
        <v>2405.64</v>
      </c>
      <c r="V33" s="34">
        <f t="shared" si="0"/>
        <v>2405.64</v>
      </c>
      <c r="W33" s="16" t="s">
        <v>316</v>
      </c>
      <c r="X33" s="32">
        <v>2</v>
      </c>
    </row>
    <row r="34" spans="1:24" x14ac:dyDescent="0.2">
      <c r="A34" s="24" t="s">
        <v>84</v>
      </c>
      <c r="B34" s="24" t="s">
        <v>84</v>
      </c>
      <c r="C34" s="15" t="s">
        <v>148</v>
      </c>
      <c r="D34" s="16" t="s">
        <v>149</v>
      </c>
      <c r="E34" s="24" t="s">
        <v>314</v>
      </c>
      <c r="F34" s="24"/>
      <c r="G34" s="24" t="s">
        <v>168</v>
      </c>
      <c r="H34" s="24" t="s">
        <v>201</v>
      </c>
      <c r="I34" s="24" t="s">
        <v>208</v>
      </c>
      <c r="J34" s="25">
        <v>38075</v>
      </c>
      <c r="K34" s="25">
        <v>38075</v>
      </c>
      <c r="L34" s="25" t="s">
        <v>176</v>
      </c>
      <c r="M34" s="26">
        <v>28902.85</v>
      </c>
      <c r="N34" s="24" t="s">
        <v>281</v>
      </c>
      <c r="O34" s="24" t="s">
        <v>288</v>
      </c>
      <c r="P34" s="24" t="s">
        <v>40</v>
      </c>
      <c r="Q34" s="24" t="s">
        <v>30</v>
      </c>
      <c r="R34" s="24" t="s">
        <v>17</v>
      </c>
      <c r="S34" s="26">
        <f t="shared" si="7"/>
        <v>4811.28</v>
      </c>
      <c r="T34" s="26">
        <f t="shared" si="8"/>
        <v>2405.64</v>
      </c>
      <c r="U34" s="26">
        <v>2405.64</v>
      </c>
      <c r="V34" s="34">
        <f t="shared" ref="V34:V65" si="9">+S34/2</f>
        <v>2405.64</v>
      </c>
      <c r="W34" s="16" t="s">
        <v>316</v>
      </c>
      <c r="X34" s="32">
        <v>2</v>
      </c>
    </row>
    <row r="35" spans="1:24" x14ac:dyDescent="0.2">
      <c r="A35" s="24" t="s">
        <v>85</v>
      </c>
      <c r="B35" s="24" t="s">
        <v>85</v>
      </c>
      <c r="C35" s="15" t="s">
        <v>148</v>
      </c>
      <c r="D35" s="16" t="s">
        <v>149</v>
      </c>
      <c r="E35" s="24" t="s">
        <v>314</v>
      </c>
      <c r="F35" s="24"/>
      <c r="G35" s="24" t="s">
        <v>168</v>
      </c>
      <c r="H35" s="24" t="s">
        <v>201</v>
      </c>
      <c r="I35" s="24" t="s">
        <v>209</v>
      </c>
      <c r="J35" s="25">
        <v>38075</v>
      </c>
      <c r="K35" s="25">
        <v>38075</v>
      </c>
      <c r="L35" s="25" t="s">
        <v>176</v>
      </c>
      <c r="M35" s="26">
        <v>28902.85</v>
      </c>
      <c r="N35" s="24" t="s">
        <v>281</v>
      </c>
      <c r="O35" s="24" t="s">
        <v>289</v>
      </c>
      <c r="P35" s="24" t="s">
        <v>40</v>
      </c>
      <c r="Q35" s="24" t="s">
        <v>30</v>
      </c>
      <c r="R35" s="24" t="s">
        <v>17</v>
      </c>
      <c r="S35" s="26">
        <f t="shared" si="7"/>
        <v>4811.28</v>
      </c>
      <c r="T35" s="26">
        <f t="shared" si="8"/>
        <v>2405.64</v>
      </c>
      <c r="U35" s="26">
        <v>2405.64</v>
      </c>
      <c r="V35" s="34">
        <f t="shared" si="9"/>
        <v>2405.64</v>
      </c>
      <c r="W35" s="16" t="s">
        <v>316</v>
      </c>
      <c r="X35" s="32">
        <v>2</v>
      </c>
    </row>
    <row r="36" spans="1:24" x14ac:dyDescent="0.2">
      <c r="A36" s="24" t="s">
        <v>86</v>
      </c>
      <c r="B36" s="24" t="s">
        <v>86</v>
      </c>
      <c r="C36" s="15" t="s">
        <v>148</v>
      </c>
      <c r="D36" s="16" t="s">
        <v>149</v>
      </c>
      <c r="E36" s="24" t="s">
        <v>314</v>
      </c>
      <c r="F36" s="24"/>
      <c r="G36" s="24" t="s">
        <v>168</v>
      </c>
      <c r="H36" s="24" t="s">
        <v>201</v>
      </c>
      <c r="I36" s="24" t="s">
        <v>210</v>
      </c>
      <c r="J36" s="25">
        <v>38075</v>
      </c>
      <c r="K36" s="25">
        <v>38075</v>
      </c>
      <c r="L36" s="25" t="s">
        <v>176</v>
      </c>
      <c r="M36" s="26">
        <v>28902.85</v>
      </c>
      <c r="N36" s="24" t="s">
        <v>290</v>
      </c>
      <c r="O36" s="24" t="s">
        <v>291</v>
      </c>
      <c r="P36" s="24" t="s">
        <v>40</v>
      </c>
      <c r="Q36" s="24" t="s">
        <v>30</v>
      </c>
      <c r="R36" s="24" t="s">
        <v>17</v>
      </c>
      <c r="S36" s="26">
        <f t="shared" si="7"/>
        <v>4811.28</v>
      </c>
      <c r="T36" s="26">
        <f t="shared" si="8"/>
        <v>2405.64</v>
      </c>
      <c r="U36" s="26">
        <v>2405.64</v>
      </c>
      <c r="V36" s="34">
        <f t="shared" si="9"/>
        <v>2405.64</v>
      </c>
      <c r="W36" s="16" t="s">
        <v>316</v>
      </c>
      <c r="X36" s="32">
        <v>2</v>
      </c>
    </row>
    <row r="37" spans="1:24" x14ac:dyDescent="0.2">
      <c r="A37" s="24" t="s">
        <v>87</v>
      </c>
      <c r="B37" s="24" t="s">
        <v>87</v>
      </c>
      <c r="C37" s="15" t="s">
        <v>148</v>
      </c>
      <c r="D37" s="16" t="s">
        <v>149</v>
      </c>
      <c r="E37" s="24" t="s">
        <v>314</v>
      </c>
      <c r="F37" s="24"/>
      <c r="G37" s="24" t="s">
        <v>168</v>
      </c>
      <c r="H37" s="24" t="s">
        <v>201</v>
      </c>
      <c r="I37" s="24" t="s">
        <v>211</v>
      </c>
      <c r="J37" s="25">
        <v>38075</v>
      </c>
      <c r="K37" s="25">
        <v>38075</v>
      </c>
      <c r="L37" s="25" t="s">
        <v>176</v>
      </c>
      <c r="M37" s="26">
        <v>28902.85</v>
      </c>
      <c r="N37" s="24" t="s">
        <v>281</v>
      </c>
      <c r="O37" s="24" t="s">
        <v>292</v>
      </c>
      <c r="P37" s="24" t="s">
        <v>40</v>
      </c>
      <c r="Q37" s="24" t="s">
        <v>30</v>
      </c>
      <c r="R37" s="24" t="s">
        <v>17</v>
      </c>
      <c r="S37" s="26">
        <f t="shared" si="7"/>
        <v>4811.28</v>
      </c>
      <c r="T37" s="26">
        <f t="shared" si="8"/>
        <v>2405.64</v>
      </c>
      <c r="U37" s="26">
        <v>2405.64</v>
      </c>
      <c r="V37" s="34">
        <f t="shared" si="9"/>
        <v>2405.64</v>
      </c>
      <c r="W37" s="16" t="s">
        <v>316</v>
      </c>
      <c r="X37" s="32">
        <v>2</v>
      </c>
    </row>
    <row r="38" spans="1:24" x14ac:dyDescent="0.2">
      <c r="A38" s="24" t="s">
        <v>88</v>
      </c>
      <c r="B38" s="24" t="s">
        <v>88</v>
      </c>
      <c r="C38" s="15" t="s">
        <v>148</v>
      </c>
      <c r="D38" s="16" t="s">
        <v>149</v>
      </c>
      <c r="E38" s="24" t="s">
        <v>314</v>
      </c>
      <c r="F38" s="24"/>
      <c r="G38" s="24" t="s">
        <v>168</v>
      </c>
      <c r="H38" s="24" t="s">
        <v>201</v>
      </c>
      <c r="I38" s="24" t="s">
        <v>212</v>
      </c>
      <c r="J38" s="25">
        <v>38075</v>
      </c>
      <c r="K38" s="25">
        <v>38075</v>
      </c>
      <c r="L38" s="25" t="s">
        <v>176</v>
      </c>
      <c r="M38" s="26">
        <v>28902.85</v>
      </c>
      <c r="N38" s="24" t="s">
        <v>281</v>
      </c>
      <c r="O38" s="24" t="s">
        <v>282</v>
      </c>
      <c r="P38" s="24" t="s">
        <v>40</v>
      </c>
      <c r="Q38" s="24" t="s">
        <v>30</v>
      </c>
      <c r="R38" s="24" t="s">
        <v>17</v>
      </c>
      <c r="S38" s="26">
        <f t="shared" si="7"/>
        <v>4811.28</v>
      </c>
      <c r="T38" s="26">
        <f t="shared" si="8"/>
        <v>2405.64</v>
      </c>
      <c r="U38" s="26">
        <v>2405.64</v>
      </c>
      <c r="V38" s="34">
        <f t="shared" si="9"/>
        <v>2405.64</v>
      </c>
      <c r="W38" s="16" t="s">
        <v>316</v>
      </c>
      <c r="X38" s="32">
        <v>2</v>
      </c>
    </row>
    <row r="39" spans="1:24" x14ac:dyDescent="0.2">
      <c r="A39" s="24" t="s">
        <v>89</v>
      </c>
      <c r="B39" s="24" t="s">
        <v>89</v>
      </c>
      <c r="C39" s="15" t="s">
        <v>148</v>
      </c>
      <c r="D39" s="16" t="s">
        <v>149</v>
      </c>
      <c r="E39" s="24" t="s">
        <v>314</v>
      </c>
      <c r="F39" s="24"/>
      <c r="G39" s="24" t="s">
        <v>168</v>
      </c>
      <c r="H39" s="24" t="s">
        <v>201</v>
      </c>
      <c r="I39" s="24" t="s">
        <v>213</v>
      </c>
      <c r="J39" s="25">
        <v>38075</v>
      </c>
      <c r="K39" s="25">
        <v>38075</v>
      </c>
      <c r="L39" s="25" t="s">
        <v>176</v>
      </c>
      <c r="M39" s="26">
        <v>28902.85</v>
      </c>
      <c r="N39" s="24" t="s">
        <v>281</v>
      </c>
      <c r="O39" s="24" t="s">
        <v>293</v>
      </c>
      <c r="P39" s="24" t="s">
        <v>40</v>
      </c>
      <c r="Q39" s="24" t="s">
        <v>30</v>
      </c>
      <c r="R39" s="24" t="s">
        <v>17</v>
      </c>
      <c r="S39" s="26">
        <f t="shared" si="7"/>
        <v>4811.28</v>
      </c>
      <c r="T39" s="26">
        <f t="shared" si="8"/>
        <v>2405.64</v>
      </c>
      <c r="U39" s="26">
        <v>2405.64</v>
      </c>
      <c r="V39" s="34">
        <f t="shared" si="9"/>
        <v>2405.64</v>
      </c>
      <c r="W39" s="16" t="s">
        <v>316</v>
      </c>
      <c r="X39" s="32">
        <v>2</v>
      </c>
    </row>
    <row r="40" spans="1:24" x14ac:dyDescent="0.2">
      <c r="A40" s="24" t="s">
        <v>92</v>
      </c>
      <c r="B40" s="24"/>
      <c r="C40" s="15" t="s">
        <v>148</v>
      </c>
      <c r="D40" s="16" t="s">
        <v>149</v>
      </c>
      <c r="E40" s="24" t="s">
        <v>314</v>
      </c>
      <c r="F40" s="24"/>
      <c r="G40" s="24" t="s">
        <v>168</v>
      </c>
      <c r="H40" s="24" t="s">
        <v>201</v>
      </c>
      <c r="I40" s="24" t="s">
        <v>216</v>
      </c>
      <c r="J40" s="25">
        <v>43069</v>
      </c>
      <c r="K40" s="25">
        <v>43069</v>
      </c>
      <c r="L40" s="25"/>
      <c r="M40" s="26">
        <v>28902.85</v>
      </c>
      <c r="N40" s="24" t="s">
        <v>290</v>
      </c>
      <c r="O40" s="24" t="s">
        <v>291</v>
      </c>
      <c r="P40" s="24" t="s">
        <v>40</v>
      </c>
      <c r="Q40" s="24" t="s">
        <v>30</v>
      </c>
      <c r="R40" s="24" t="s">
        <v>17</v>
      </c>
      <c r="S40" s="26">
        <f t="shared" si="7"/>
        <v>4811.28</v>
      </c>
      <c r="T40" s="26">
        <f t="shared" si="8"/>
        <v>2405.64</v>
      </c>
      <c r="U40" s="26">
        <v>2405.64</v>
      </c>
      <c r="V40" s="34">
        <f t="shared" si="9"/>
        <v>2405.64</v>
      </c>
      <c r="W40" s="16" t="s">
        <v>316</v>
      </c>
      <c r="X40" s="32">
        <v>2</v>
      </c>
    </row>
    <row r="41" spans="1:24" x14ac:dyDescent="0.2">
      <c r="A41" s="24" t="s">
        <v>137</v>
      </c>
      <c r="B41" s="24" t="s">
        <v>136</v>
      </c>
      <c r="C41" s="15" t="s">
        <v>148</v>
      </c>
      <c r="D41" s="16" t="s">
        <v>149</v>
      </c>
      <c r="E41" s="24" t="s">
        <v>314</v>
      </c>
      <c r="F41" s="24"/>
      <c r="G41" s="24" t="s">
        <v>168</v>
      </c>
      <c r="H41" s="24" t="s">
        <v>265</v>
      </c>
      <c r="I41" s="24" t="s">
        <v>266</v>
      </c>
      <c r="J41" s="25">
        <v>43920</v>
      </c>
      <c r="K41" s="25">
        <v>43921</v>
      </c>
      <c r="L41" s="25"/>
      <c r="M41" s="26">
        <v>22747.31</v>
      </c>
      <c r="N41" s="24" t="s">
        <v>295</v>
      </c>
      <c r="O41" s="24" t="s">
        <v>305</v>
      </c>
      <c r="P41" s="24" t="s">
        <v>40</v>
      </c>
      <c r="Q41" s="24" t="s">
        <v>30</v>
      </c>
      <c r="R41" s="24" t="s">
        <v>17</v>
      </c>
      <c r="S41" s="26">
        <f t="shared" ref="S41:S44" si="10">9000.34/2+311.11</f>
        <v>4811.28</v>
      </c>
      <c r="T41" s="26">
        <f t="shared" si="8"/>
        <v>2405.64</v>
      </c>
      <c r="U41" s="26">
        <v>2405.64</v>
      </c>
      <c r="V41" s="34">
        <f t="shared" si="9"/>
        <v>2405.64</v>
      </c>
      <c r="W41" s="16" t="s">
        <v>316</v>
      </c>
      <c r="X41" s="32">
        <v>2</v>
      </c>
    </row>
    <row r="42" spans="1:24" x14ac:dyDescent="0.2">
      <c r="A42" s="24" t="s">
        <v>139</v>
      </c>
      <c r="B42" s="24" t="s">
        <v>138</v>
      </c>
      <c r="C42" s="15" t="s">
        <v>148</v>
      </c>
      <c r="D42" s="16" t="s">
        <v>149</v>
      </c>
      <c r="E42" s="24" t="s">
        <v>314</v>
      </c>
      <c r="F42" s="24"/>
      <c r="G42" s="24" t="s">
        <v>168</v>
      </c>
      <c r="H42" s="24" t="s">
        <v>265</v>
      </c>
      <c r="I42" s="24" t="s">
        <v>267</v>
      </c>
      <c r="J42" s="25">
        <v>43920</v>
      </c>
      <c r="K42" s="25">
        <v>43921</v>
      </c>
      <c r="L42" s="25"/>
      <c r="M42" s="26">
        <v>22747.31</v>
      </c>
      <c r="N42" s="24" t="s">
        <v>295</v>
      </c>
      <c r="O42" s="24" t="s">
        <v>305</v>
      </c>
      <c r="P42" s="24" t="s">
        <v>40</v>
      </c>
      <c r="Q42" s="24" t="s">
        <v>30</v>
      </c>
      <c r="R42" s="24" t="s">
        <v>17</v>
      </c>
      <c r="S42" s="26">
        <f t="shared" si="10"/>
        <v>4811.28</v>
      </c>
      <c r="T42" s="26">
        <f t="shared" si="8"/>
        <v>2405.64</v>
      </c>
      <c r="U42" s="26">
        <v>2405.64</v>
      </c>
      <c r="V42" s="34">
        <f t="shared" si="9"/>
        <v>2405.64</v>
      </c>
      <c r="W42" s="16" t="s">
        <v>316</v>
      </c>
      <c r="X42" s="32">
        <v>2</v>
      </c>
    </row>
    <row r="43" spans="1:24" x14ac:dyDescent="0.2">
      <c r="A43" s="24" t="s">
        <v>141</v>
      </c>
      <c r="B43" s="24" t="s">
        <v>140</v>
      </c>
      <c r="C43" s="15" t="s">
        <v>148</v>
      </c>
      <c r="D43" s="16" t="s">
        <v>149</v>
      </c>
      <c r="E43" s="24" t="s">
        <v>314</v>
      </c>
      <c r="F43" s="24"/>
      <c r="G43" s="24" t="s">
        <v>168</v>
      </c>
      <c r="H43" s="24" t="s">
        <v>265</v>
      </c>
      <c r="I43" s="24" t="s">
        <v>268</v>
      </c>
      <c r="J43" s="25">
        <v>43920</v>
      </c>
      <c r="K43" s="25">
        <v>43921</v>
      </c>
      <c r="L43" s="25"/>
      <c r="M43" s="26">
        <v>22747.31</v>
      </c>
      <c r="N43" s="24" t="s">
        <v>295</v>
      </c>
      <c r="O43" s="24" t="s">
        <v>305</v>
      </c>
      <c r="P43" s="24" t="s">
        <v>40</v>
      </c>
      <c r="Q43" s="24" t="s">
        <v>30</v>
      </c>
      <c r="R43" s="24" t="s">
        <v>17</v>
      </c>
      <c r="S43" s="26">
        <f t="shared" si="10"/>
        <v>4811.28</v>
      </c>
      <c r="T43" s="26">
        <f t="shared" si="8"/>
        <v>2405.64</v>
      </c>
      <c r="U43" s="26">
        <v>2405.64</v>
      </c>
      <c r="V43" s="34">
        <f t="shared" si="9"/>
        <v>2405.64</v>
      </c>
      <c r="W43" s="16" t="s">
        <v>316</v>
      </c>
      <c r="X43" s="32">
        <v>2</v>
      </c>
    </row>
    <row r="44" spans="1:24" x14ac:dyDescent="0.2">
      <c r="A44" s="24" t="s">
        <v>143</v>
      </c>
      <c r="B44" s="24" t="s">
        <v>142</v>
      </c>
      <c r="C44" s="15" t="s">
        <v>148</v>
      </c>
      <c r="D44" s="16" t="s">
        <v>149</v>
      </c>
      <c r="E44" s="24" t="s">
        <v>314</v>
      </c>
      <c r="F44" s="24"/>
      <c r="G44" s="24" t="s">
        <v>168</v>
      </c>
      <c r="H44" s="24" t="s">
        <v>265</v>
      </c>
      <c r="I44" s="24" t="s">
        <v>269</v>
      </c>
      <c r="J44" s="25">
        <v>43920</v>
      </c>
      <c r="K44" s="25">
        <v>43921</v>
      </c>
      <c r="L44" s="25"/>
      <c r="M44" s="26">
        <v>22747.31</v>
      </c>
      <c r="N44" s="24" t="s">
        <v>295</v>
      </c>
      <c r="O44" s="24" t="s">
        <v>305</v>
      </c>
      <c r="P44" s="24" t="s">
        <v>40</v>
      </c>
      <c r="Q44" s="24" t="s">
        <v>30</v>
      </c>
      <c r="R44" s="24" t="s">
        <v>17</v>
      </c>
      <c r="S44" s="26">
        <f t="shared" si="10"/>
        <v>4811.28</v>
      </c>
      <c r="T44" s="26">
        <f t="shared" si="8"/>
        <v>2405.64</v>
      </c>
      <c r="U44" s="26">
        <v>2405.64</v>
      </c>
      <c r="V44" s="34">
        <f t="shared" si="9"/>
        <v>2405.64</v>
      </c>
      <c r="W44" s="16" t="s">
        <v>316</v>
      </c>
      <c r="X44" s="32">
        <v>2</v>
      </c>
    </row>
    <row r="45" spans="1:24" s="27" customFormat="1" x14ac:dyDescent="0.2">
      <c r="A45" s="24" t="s">
        <v>93</v>
      </c>
      <c r="B45" s="24" t="s">
        <v>93</v>
      </c>
      <c r="C45" s="15" t="s">
        <v>148</v>
      </c>
      <c r="D45" s="16" t="s">
        <v>149</v>
      </c>
      <c r="E45" s="24" t="s">
        <v>156</v>
      </c>
      <c r="F45" s="24"/>
      <c r="G45" s="24" t="s">
        <v>168</v>
      </c>
      <c r="H45" s="24" t="s">
        <v>217</v>
      </c>
      <c r="I45" s="24" t="s">
        <v>218</v>
      </c>
      <c r="J45" s="25">
        <v>45573</v>
      </c>
      <c r="K45" s="25">
        <v>45573</v>
      </c>
      <c r="L45" s="25"/>
      <c r="M45" s="26">
        <v>0</v>
      </c>
      <c r="N45" s="24" t="s">
        <v>281</v>
      </c>
      <c r="O45" s="24" t="s">
        <v>282</v>
      </c>
      <c r="P45" s="24" t="s">
        <v>38</v>
      </c>
      <c r="Q45" s="24" t="s">
        <v>30</v>
      </c>
      <c r="R45" s="24" t="s">
        <v>17</v>
      </c>
      <c r="S45" s="26">
        <f t="shared" ref="S45:S48" si="11">414.98/2</f>
        <v>207.49</v>
      </c>
      <c r="T45" s="26">
        <f t="shared" si="8"/>
        <v>103.745</v>
      </c>
      <c r="U45" s="26">
        <v>103.745</v>
      </c>
      <c r="V45" s="34">
        <f t="shared" si="9"/>
        <v>103.745</v>
      </c>
      <c r="W45" s="16" t="s">
        <v>316</v>
      </c>
      <c r="X45" s="32">
        <v>1</v>
      </c>
    </row>
    <row r="46" spans="1:24" x14ac:dyDescent="0.2">
      <c r="A46" s="24" t="s">
        <v>94</v>
      </c>
      <c r="B46" s="24" t="s">
        <v>93</v>
      </c>
      <c r="C46" s="15" t="s">
        <v>148</v>
      </c>
      <c r="D46" s="16" t="s">
        <v>149</v>
      </c>
      <c r="E46" s="24" t="s">
        <v>156</v>
      </c>
      <c r="F46" s="24"/>
      <c r="G46" s="24" t="s">
        <v>168</v>
      </c>
      <c r="H46" s="24" t="s">
        <v>217</v>
      </c>
      <c r="I46" s="24" t="s">
        <v>219</v>
      </c>
      <c r="J46" s="25">
        <v>45573</v>
      </c>
      <c r="K46" s="25">
        <v>45573</v>
      </c>
      <c r="L46" s="25"/>
      <c r="M46" s="26">
        <v>0</v>
      </c>
      <c r="N46" s="24" t="s">
        <v>281</v>
      </c>
      <c r="O46" s="24" t="s">
        <v>282</v>
      </c>
      <c r="P46" s="24" t="s">
        <v>38</v>
      </c>
      <c r="Q46" s="24" t="s">
        <v>30</v>
      </c>
      <c r="R46" s="24" t="s">
        <v>17</v>
      </c>
      <c r="S46" s="26">
        <f t="shared" si="11"/>
        <v>207.49</v>
      </c>
      <c r="T46" s="26">
        <f t="shared" si="8"/>
        <v>103.745</v>
      </c>
      <c r="U46" s="26">
        <v>103.745</v>
      </c>
      <c r="V46" s="34">
        <f t="shared" si="9"/>
        <v>103.745</v>
      </c>
      <c r="W46" s="16" t="s">
        <v>316</v>
      </c>
      <c r="X46" s="32">
        <v>1</v>
      </c>
    </row>
    <row r="47" spans="1:24" x14ac:dyDescent="0.2">
      <c r="A47" s="24" t="s">
        <v>95</v>
      </c>
      <c r="B47" s="24" t="s">
        <v>95</v>
      </c>
      <c r="C47" s="15" t="s">
        <v>148</v>
      </c>
      <c r="D47" s="16" t="s">
        <v>149</v>
      </c>
      <c r="E47" s="24" t="s">
        <v>157</v>
      </c>
      <c r="F47" s="24"/>
      <c r="G47" s="24" t="s">
        <v>168</v>
      </c>
      <c r="H47" s="24" t="s">
        <v>220</v>
      </c>
      <c r="I47" s="24" t="s">
        <v>221</v>
      </c>
      <c r="J47" s="25">
        <v>45573</v>
      </c>
      <c r="K47" s="25">
        <v>45573</v>
      </c>
      <c r="L47" s="25"/>
      <c r="M47" s="26">
        <v>0</v>
      </c>
      <c r="N47" s="24" t="s">
        <v>281</v>
      </c>
      <c r="O47" s="24" t="s">
        <v>282</v>
      </c>
      <c r="P47" s="24" t="s">
        <v>38</v>
      </c>
      <c r="Q47" s="24" t="s">
        <v>30</v>
      </c>
      <c r="R47" s="24" t="s">
        <v>17</v>
      </c>
      <c r="S47" s="26">
        <f t="shared" si="11"/>
        <v>207.49</v>
      </c>
      <c r="T47" s="26">
        <f t="shared" si="8"/>
        <v>103.745</v>
      </c>
      <c r="U47" s="26">
        <v>103.745</v>
      </c>
      <c r="V47" s="34">
        <f t="shared" si="9"/>
        <v>103.745</v>
      </c>
      <c r="W47" s="16" t="s">
        <v>316</v>
      </c>
      <c r="X47" s="32">
        <v>1</v>
      </c>
    </row>
    <row r="48" spans="1:24" x14ac:dyDescent="0.2">
      <c r="A48" s="24" t="s">
        <v>96</v>
      </c>
      <c r="B48" s="24" t="s">
        <v>96</v>
      </c>
      <c r="C48" s="15" t="s">
        <v>148</v>
      </c>
      <c r="D48" s="16" t="s">
        <v>149</v>
      </c>
      <c r="E48" s="24" t="s">
        <v>157</v>
      </c>
      <c r="F48" s="24"/>
      <c r="G48" s="24" t="s">
        <v>168</v>
      </c>
      <c r="H48" s="24" t="s">
        <v>220</v>
      </c>
      <c r="I48" s="24" t="s">
        <v>222</v>
      </c>
      <c r="J48" s="25">
        <v>45573</v>
      </c>
      <c r="K48" s="25">
        <v>45573</v>
      </c>
      <c r="L48" s="25"/>
      <c r="M48" s="26">
        <v>0</v>
      </c>
      <c r="N48" s="24" t="s">
        <v>281</v>
      </c>
      <c r="O48" s="24" t="s">
        <v>282</v>
      </c>
      <c r="P48" s="24" t="s">
        <v>38</v>
      </c>
      <c r="Q48" s="24" t="s">
        <v>30</v>
      </c>
      <c r="R48" s="24" t="s">
        <v>17</v>
      </c>
      <c r="S48" s="26">
        <f t="shared" si="11"/>
        <v>207.49</v>
      </c>
      <c r="T48" s="26">
        <f t="shared" si="8"/>
        <v>103.745</v>
      </c>
      <c r="U48" s="26">
        <v>103.745</v>
      </c>
      <c r="V48" s="34">
        <f t="shared" si="9"/>
        <v>103.745</v>
      </c>
      <c r="W48" s="16" t="s">
        <v>316</v>
      </c>
      <c r="X48" s="32">
        <v>1</v>
      </c>
    </row>
    <row r="49" spans="1:24" x14ac:dyDescent="0.2">
      <c r="A49" s="24" t="s">
        <v>313</v>
      </c>
      <c r="B49" s="24"/>
      <c r="C49" s="15" t="s">
        <v>148</v>
      </c>
      <c r="D49" s="16" t="s">
        <v>149</v>
      </c>
      <c r="E49" s="24" t="s">
        <v>158</v>
      </c>
      <c r="F49" s="24"/>
      <c r="G49" s="24" t="s">
        <v>168</v>
      </c>
      <c r="H49" s="24" t="s">
        <v>223</v>
      </c>
      <c r="I49" s="28">
        <v>5493741555</v>
      </c>
      <c r="J49" s="25">
        <v>39253</v>
      </c>
      <c r="K49" s="25">
        <v>39253</v>
      </c>
      <c r="L49" s="25"/>
      <c r="M49" s="26">
        <v>17042.71</v>
      </c>
      <c r="N49" s="24" t="s">
        <v>281</v>
      </c>
      <c r="O49" s="24" t="s">
        <v>293</v>
      </c>
      <c r="P49" s="24" t="s">
        <v>38</v>
      </c>
      <c r="Q49" s="24" t="s">
        <v>30</v>
      </c>
      <c r="R49" s="24" t="s">
        <v>17</v>
      </c>
      <c r="S49" s="26">
        <f>2685.95/2</f>
        <v>1342.9749999999999</v>
      </c>
      <c r="T49" s="26">
        <f t="shared" si="8"/>
        <v>671.48749999999995</v>
      </c>
      <c r="U49" s="26">
        <v>671.48749999999995</v>
      </c>
      <c r="V49" s="34">
        <f t="shared" si="9"/>
        <v>671.48749999999995</v>
      </c>
      <c r="W49" s="16" t="s">
        <v>316</v>
      </c>
      <c r="X49" s="32">
        <v>1</v>
      </c>
    </row>
    <row r="50" spans="1:24" x14ac:dyDescent="0.2">
      <c r="A50" s="24" t="s">
        <v>98</v>
      </c>
      <c r="B50" s="24" t="s">
        <v>97</v>
      </c>
      <c r="C50" s="15" t="s">
        <v>148</v>
      </c>
      <c r="D50" s="16" t="s">
        <v>149</v>
      </c>
      <c r="E50" s="24" t="s">
        <v>158</v>
      </c>
      <c r="F50" s="24"/>
      <c r="G50" s="24" t="s">
        <v>168</v>
      </c>
      <c r="H50" s="24" t="s">
        <v>224</v>
      </c>
      <c r="I50" s="24" t="s">
        <v>225</v>
      </c>
      <c r="J50" s="25">
        <v>43049</v>
      </c>
      <c r="K50" s="25">
        <v>43049</v>
      </c>
      <c r="L50" s="25"/>
      <c r="M50" s="26">
        <v>4744.41</v>
      </c>
      <c r="N50" s="24" t="s">
        <v>274</v>
      </c>
      <c r="O50" s="24" t="s">
        <v>294</v>
      </c>
      <c r="P50" s="24" t="s">
        <v>38</v>
      </c>
      <c r="Q50" s="24" t="s">
        <v>30</v>
      </c>
      <c r="R50" s="24" t="s">
        <v>17</v>
      </c>
      <c r="S50" s="26">
        <f>1525.52/2</f>
        <v>762.76</v>
      </c>
      <c r="T50" s="26">
        <f t="shared" si="8"/>
        <v>381.38</v>
      </c>
      <c r="U50" s="26">
        <v>381.38</v>
      </c>
      <c r="V50" s="34">
        <f t="shared" si="9"/>
        <v>381.38</v>
      </c>
      <c r="W50" s="16" t="s">
        <v>316</v>
      </c>
      <c r="X50" s="32">
        <v>1</v>
      </c>
    </row>
    <row r="51" spans="1:24" s="35" customFormat="1" x14ac:dyDescent="0.2">
      <c r="A51" s="24" t="s">
        <v>100</v>
      </c>
      <c r="B51" s="24" t="s">
        <v>99</v>
      </c>
      <c r="C51" s="15" t="s">
        <v>148</v>
      </c>
      <c r="D51" s="16" t="s">
        <v>149</v>
      </c>
      <c r="E51" s="24" t="s">
        <v>158</v>
      </c>
      <c r="F51" s="24"/>
      <c r="G51" s="24" t="s">
        <v>168</v>
      </c>
      <c r="H51" s="24" t="s">
        <v>226</v>
      </c>
      <c r="I51" s="24" t="s">
        <v>227</v>
      </c>
      <c r="J51" s="25">
        <v>45656</v>
      </c>
      <c r="K51" s="25">
        <v>45656</v>
      </c>
      <c r="L51" s="25">
        <v>46386</v>
      </c>
      <c r="M51" s="26">
        <v>0</v>
      </c>
      <c r="N51" s="24" t="s">
        <v>276</v>
      </c>
      <c r="O51" s="24" t="s">
        <v>277</v>
      </c>
      <c r="P51" s="24" t="s">
        <v>38</v>
      </c>
      <c r="Q51" s="24" t="s">
        <v>30</v>
      </c>
      <c r="R51" s="24" t="s">
        <v>17</v>
      </c>
      <c r="S51" s="26">
        <v>854.42</v>
      </c>
      <c r="T51" s="26">
        <v>0</v>
      </c>
      <c r="U51" s="26">
        <f>2*71.2+1*2.34</f>
        <v>144.74</v>
      </c>
      <c r="V51" s="34">
        <f t="shared" si="9"/>
        <v>427.21</v>
      </c>
      <c r="W51" s="16" t="s">
        <v>316</v>
      </c>
      <c r="X51" s="32">
        <v>1</v>
      </c>
    </row>
    <row r="52" spans="1:24" x14ac:dyDescent="0.2">
      <c r="A52" s="24" t="s">
        <v>101</v>
      </c>
      <c r="B52" s="24" t="s">
        <v>101</v>
      </c>
      <c r="C52" s="15" t="s">
        <v>148</v>
      </c>
      <c r="D52" s="16" t="s">
        <v>149</v>
      </c>
      <c r="E52" s="24" t="s">
        <v>159</v>
      </c>
      <c r="F52" s="24"/>
      <c r="G52" s="24" t="s">
        <v>168</v>
      </c>
      <c r="H52" s="24" t="s">
        <v>228</v>
      </c>
      <c r="I52" s="24" t="s">
        <v>229</v>
      </c>
      <c r="J52" s="25">
        <v>43606</v>
      </c>
      <c r="K52" s="25">
        <v>43606</v>
      </c>
      <c r="L52" s="25"/>
      <c r="M52" s="26">
        <v>10900</v>
      </c>
      <c r="N52" s="24" t="s">
        <v>295</v>
      </c>
      <c r="O52" s="24" t="s">
        <v>296</v>
      </c>
      <c r="P52" s="24" t="s">
        <v>38</v>
      </c>
      <c r="Q52" s="24" t="s">
        <v>30</v>
      </c>
      <c r="R52" s="24" t="s">
        <v>17</v>
      </c>
      <c r="S52" s="26">
        <f>2115.4/2</f>
        <v>1057.7</v>
      </c>
      <c r="T52" s="26">
        <f>+S52/2</f>
        <v>528.85</v>
      </c>
      <c r="U52" s="26">
        <v>528.85</v>
      </c>
      <c r="V52" s="34">
        <f t="shared" si="9"/>
        <v>528.85</v>
      </c>
      <c r="W52" s="16" t="s">
        <v>316</v>
      </c>
      <c r="X52" s="32">
        <v>1</v>
      </c>
    </row>
    <row r="53" spans="1:24" x14ac:dyDescent="0.2">
      <c r="A53" s="24" t="s">
        <v>102</v>
      </c>
      <c r="B53" s="24"/>
      <c r="C53" s="15" t="s">
        <v>148</v>
      </c>
      <c r="D53" s="16" t="s">
        <v>149</v>
      </c>
      <c r="E53" s="24" t="s">
        <v>160</v>
      </c>
      <c r="F53" s="24"/>
      <c r="G53" s="24" t="s">
        <v>168</v>
      </c>
      <c r="H53" s="24" t="s">
        <v>230</v>
      </c>
      <c r="I53" s="24" t="s">
        <v>231</v>
      </c>
      <c r="J53" s="25">
        <v>45573</v>
      </c>
      <c r="K53" s="25">
        <v>45573</v>
      </c>
      <c r="L53" s="25"/>
      <c r="M53" s="26">
        <v>0</v>
      </c>
      <c r="N53" s="24" t="s">
        <v>281</v>
      </c>
      <c r="O53" s="24" t="s">
        <v>282</v>
      </c>
      <c r="P53" s="24" t="s">
        <v>38</v>
      </c>
      <c r="Q53" s="24" t="s">
        <v>30</v>
      </c>
      <c r="R53" s="24" t="s">
        <v>17</v>
      </c>
      <c r="S53" s="26">
        <f t="shared" ref="S53:S54" si="12">789.74/2</f>
        <v>394.87</v>
      </c>
      <c r="T53" s="26">
        <f t="shared" ref="T53:T75" si="13">+S53/2</f>
        <v>197.435</v>
      </c>
      <c r="U53" s="26">
        <v>197.435</v>
      </c>
      <c r="V53" s="34">
        <f t="shared" si="9"/>
        <v>197.435</v>
      </c>
      <c r="W53" s="16" t="s">
        <v>316</v>
      </c>
      <c r="X53" s="32">
        <v>1</v>
      </c>
    </row>
    <row r="54" spans="1:24" x14ac:dyDescent="0.2">
      <c r="A54" s="24" t="s">
        <v>103</v>
      </c>
      <c r="B54" s="24"/>
      <c r="C54" s="15" t="s">
        <v>148</v>
      </c>
      <c r="D54" s="16" t="s">
        <v>149</v>
      </c>
      <c r="E54" s="24" t="s">
        <v>160</v>
      </c>
      <c r="F54" s="24"/>
      <c r="G54" s="24" t="s">
        <v>168</v>
      </c>
      <c r="H54" s="24" t="s">
        <v>230</v>
      </c>
      <c r="I54" s="24" t="s">
        <v>232</v>
      </c>
      <c r="J54" s="25">
        <v>45573</v>
      </c>
      <c r="K54" s="25">
        <v>45573</v>
      </c>
      <c r="L54" s="25"/>
      <c r="M54" s="26">
        <v>0</v>
      </c>
      <c r="N54" s="24" t="s">
        <v>281</v>
      </c>
      <c r="O54" s="24" t="s">
        <v>282</v>
      </c>
      <c r="P54" s="24" t="s">
        <v>38</v>
      </c>
      <c r="Q54" s="24" t="s">
        <v>30</v>
      </c>
      <c r="R54" s="24" t="s">
        <v>17</v>
      </c>
      <c r="S54" s="26">
        <f t="shared" si="12"/>
        <v>394.87</v>
      </c>
      <c r="T54" s="26">
        <f t="shared" si="13"/>
        <v>197.435</v>
      </c>
      <c r="U54" s="26">
        <v>197.435</v>
      </c>
      <c r="V54" s="34">
        <f t="shared" si="9"/>
        <v>197.435</v>
      </c>
      <c r="W54" s="16" t="s">
        <v>316</v>
      </c>
      <c r="X54" s="32">
        <v>1</v>
      </c>
    </row>
    <row r="55" spans="1:24" x14ac:dyDescent="0.2">
      <c r="A55" s="24" t="s">
        <v>104</v>
      </c>
      <c r="B55" s="24" t="s">
        <v>104</v>
      </c>
      <c r="C55" s="15" t="s">
        <v>148</v>
      </c>
      <c r="D55" s="16" t="s">
        <v>149</v>
      </c>
      <c r="E55" s="24" t="s">
        <v>161</v>
      </c>
      <c r="F55" s="24"/>
      <c r="G55" s="24" t="s">
        <v>168</v>
      </c>
      <c r="H55" s="24" t="s">
        <v>233</v>
      </c>
      <c r="I55" s="24" t="s">
        <v>234</v>
      </c>
      <c r="J55" s="25">
        <v>45573</v>
      </c>
      <c r="K55" s="25">
        <v>45573</v>
      </c>
      <c r="L55" s="25"/>
      <c r="M55" s="26">
        <v>12856.78</v>
      </c>
      <c r="N55" s="24" t="s">
        <v>281</v>
      </c>
      <c r="O55" s="24" t="s">
        <v>282</v>
      </c>
      <c r="P55" s="24" t="s">
        <v>38</v>
      </c>
      <c r="Q55" s="24" t="s">
        <v>30</v>
      </c>
      <c r="R55" s="24" t="s">
        <v>17</v>
      </c>
      <c r="S55" s="26">
        <f t="shared" ref="S55:S56" si="14">1849.36/2</f>
        <v>924.68</v>
      </c>
      <c r="T55" s="26">
        <f t="shared" si="13"/>
        <v>462.34</v>
      </c>
      <c r="U55" s="26">
        <v>462.34</v>
      </c>
      <c r="V55" s="34">
        <f t="shared" si="9"/>
        <v>462.34</v>
      </c>
      <c r="W55" s="16" t="s">
        <v>316</v>
      </c>
      <c r="X55" s="32">
        <v>1</v>
      </c>
    </row>
    <row r="56" spans="1:24" x14ac:dyDescent="0.2">
      <c r="A56" s="24" t="s">
        <v>105</v>
      </c>
      <c r="B56" s="24" t="s">
        <v>105</v>
      </c>
      <c r="C56" s="15" t="s">
        <v>148</v>
      </c>
      <c r="D56" s="16" t="s">
        <v>149</v>
      </c>
      <c r="E56" s="24" t="s">
        <v>161</v>
      </c>
      <c r="F56" s="24"/>
      <c r="G56" s="24" t="s">
        <v>168</v>
      </c>
      <c r="H56" s="24" t="s">
        <v>233</v>
      </c>
      <c r="I56" s="24" t="s">
        <v>235</v>
      </c>
      <c r="J56" s="25">
        <v>45573</v>
      </c>
      <c r="K56" s="25">
        <v>45573</v>
      </c>
      <c r="L56" s="25"/>
      <c r="M56" s="26">
        <v>12856.78</v>
      </c>
      <c r="N56" s="24" t="s">
        <v>281</v>
      </c>
      <c r="O56" s="24" t="s">
        <v>282</v>
      </c>
      <c r="P56" s="24" t="s">
        <v>38</v>
      </c>
      <c r="Q56" s="24" t="s">
        <v>30</v>
      </c>
      <c r="R56" s="24" t="s">
        <v>17</v>
      </c>
      <c r="S56" s="26">
        <f t="shared" si="14"/>
        <v>924.68</v>
      </c>
      <c r="T56" s="26">
        <f t="shared" si="13"/>
        <v>462.34</v>
      </c>
      <c r="U56" s="26">
        <v>462.34</v>
      </c>
      <c r="V56" s="34">
        <f t="shared" si="9"/>
        <v>462.34</v>
      </c>
      <c r="W56" s="16" t="s">
        <v>316</v>
      </c>
      <c r="X56" s="32">
        <v>1</v>
      </c>
    </row>
    <row r="57" spans="1:24" x14ac:dyDescent="0.2">
      <c r="A57" s="24" t="s">
        <v>106</v>
      </c>
      <c r="B57" s="24" t="s">
        <v>106</v>
      </c>
      <c r="C57" s="15" t="s">
        <v>148</v>
      </c>
      <c r="D57" s="16" t="s">
        <v>149</v>
      </c>
      <c r="E57" s="24" t="s">
        <v>162</v>
      </c>
      <c r="F57" s="24"/>
      <c r="G57" s="24" t="s">
        <v>168</v>
      </c>
      <c r="H57" s="24" t="s">
        <v>236</v>
      </c>
      <c r="I57" s="24" t="s">
        <v>237</v>
      </c>
      <c r="J57" s="25">
        <v>38075</v>
      </c>
      <c r="K57" s="25">
        <v>38075</v>
      </c>
      <c r="L57" s="25" t="s">
        <v>176</v>
      </c>
      <c r="M57" s="26">
        <v>26909.55</v>
      </c>
      <c r="N57" s="24" t="s">
        <v>297</v>
      </c>
      <c r="O57" s="24" t="s">
        <v>298</v>
      </c>
      <c r="P57" s="24" t="s">
        <v>40</v>
      </c>
      <c r="Q57" s="24" t="s">
        <v>30</v>
      </c>
      <c r="R57" s="24" t="s">
        <v>17</v>
      </c>
      <c r="S57" s="26">
        <f t="shared" ref="S57:S68" si="15">3555.38/2</f>
        <v>1777.69</v>
      </c>
      <c r="T57" s="26">
        <f t="shared" si="13"/>
        <v>888.84500000000003</v>
      </c>
      <c r="U57" s="26">
        <v>888.84500000000003</v>
      </c>
      <c r="V57" s="34">
        <f t="shared" si="9"/>
        <v>888.84500000000003</v>
      </c>
      <c r="W57" s="16" t="s">
        <v>317</v>
      </c>
      <c r="X57" s="32">
        <v>2</v>
      </c>
    </row>
    <row r="58" spans="1:24" x14ac:dyDescent="0.2">
      <c r="A58" s="24" t="s">
        <v>107</v>
      </c>
      <c r="B58" s="24" t="s">
        <v>107</v>
      </c>
      <c r="C58" s="15" t="s">
        <v>148</v>
      </c>
      <c r="D58" s="16" t="s">
        <v>149</v>
      </c>
      <c r="E58" s="24" t="s">
        <v>162</v>
      </c>
      <c r="F58" s="24"/>
      <c r="G58" s="24" t="s">
        <v>168</v>
      </c>
      <c r="H58" s="24" t="s">
        <v>236</v>
      </c>
      <c r="I58" s="24" t="s">
        <v>238</v>
      </c>
      <c r="J58" s="25">
        <v>38075</v>
      </c>
      <c r="K58" s="25">
        <v>38075</v>
      </c>
      <c r="L58" s="25" t="s">
        <v>176</v>
      </c>
      <c r="M58" s="26">
        <v>26909.55</v>
      </c>
      <c r="N58" s="24" t="s">
        <v>297</v>
      </c>
      <c r="O58" s="24" t="s">
        <v>298</v>
      </c>
      <c r="P58" s="24" t="s">
        <v>40</v>
      </c>
      <c r="Q58" s="24" t="s">
        <v>30</v>
      </c>
      <c r="R58" s="24" t="s">
        <v>17</v>
      </c>
      <c r="S58" s="26">
        <f t="shared" si="15"/>
        <v>1777.69</v>
      </c>
      <c r="T58" s="26">
        <f t="shared" si="13"/>
        <v>888.84500000000003</v>
      </c>
      <c r="U58" s="26">
        <v>888.84500000000003</v>
      </c>
      <c r="V58" s="34">
        <f t="shared" si="9"/>
        <v>888.84500000000003</v>
      </c>
      <c r="W58" s="16" t="s">
        <v>317</v>
      </c>
      <c r="X58" s="32">
        <v>2</v>
      </c>
    </row>
    <row r="59" spans="1:24" x14ac:dyDescent="0.2">
      <c r="A59" s="24" t="s">
        <v>108</v>
      </c>
      <c r="B59" s="24" t="s">
        <v>108</v>
      </c>
      <c r="C59" s="15" t="s">
        <v>148</v>
      </c>
      <c r="D59" s="16" t="s">
        <v>149</v>
      </c>
      <c r="E59" s="24" t="s">
        <v>162</v>
      </c>
      <c r="F59" s="24"/>
      <c r="G59" s="24" t="s">
        <v>168</v>
      </c>
      <c r="H59" s="24" t="s">
        <v>236</v>
      </c>
      <c r="I59" s="24" t="s">
        <v>239</v>
      </c>
      <c r="J59" s="25">
        <v>38075</v>
      </c>
      <c r="K59" s="25">
        <v>38075</v>
      </c>
      <c r="L59" s="25" t="s">
        <v>176</v>
      </c>
      <c r="M59" s="26">
        <v>26909.55</v>
      </c>
      <c r="N59" s="24" t="s">
        <v>297</v>
      </c>
      <c r="O59" s="24" t="s">
        <v>298</v>
      </c>
      <c r="P59" s="24" t="s">
        <v>40</v>
      </c>
      <c r="Q59" s="24" t="s">
        <v>30</v>
      </c>
      <c r="R59" s="24" t="s">
        <v>17</v>
      </c>
      <c r="S59" s="26">
        <f t="shared" si="15"/>
        <v>1777.69</v>
      </c>
      <c r="T59" s="26">
        <f t="shared" si="13"/>
        <v>888.84500000000003</v>
      </c>
      <c r="U59" s="26">
        <v>888.84500000000003</v>
      </c>
      <c r="V59" s="34">
        <f t="shared" si="9"/>
        <v>888.84500000000003</v>
      </c>
      <c r="W59" s="16" t="s">
        <v>317</v>
      </c>
      <c r="X59" s="32">
        <v>2</v>
      </c>
    </row>
    <row r="60" spans="1:24" x14ac:dyDescent="0.2">
      <c r="A60" s="24" t="s">
        <v>109</v>
      </c>
      <c r="B60" s="24" t="s">
        <v>109</v>
      </c>
      <c r="C60" s="15" t="s">
        <v>148</v>
      </c>
      <c r="D60" s="16" t="s">
        <v>149</v>
      </c>
      <c r="E60" s="24" t="s">
        <v>162</v>
      </c>
      <c r="F60" s="24"/>
      <c r="G60" s="24" t="s">
        <v>168</v>
      </c>
      <c r="H60" s="24" t="s">
        <v>236</v>
      </c>
      <c r="I60" s="24" t="s">
        <v>240</v>
      </c>
      <c r="J60" s="25">
        <v>38075</v>
      </c>
      <c r="K60" s="25">
        <v>38075</v>
      </c>
      <c r="L60" s="25" t="s">
        <v>176</v>
      </c>
      <c r="M60" s="26">
        <v>26909.55</v>
      </c>
      <c r="N60" s="24" t="s">
        <v>297</v>
      </c>
      <c r="O60" s="24" t="s">
        <v>298</v>
      </c>
      <c r="P60" s="24" t="s">
        <v>40</v>
      </c>
      <c r="Q60" s="24" t="s">
        <v>30</v>
      </c>
      <c r="R60" s="24" t="s">
        <v>17</v>
      </c>
      <c r="S60" s="26">
        <f t="shared" si="15"/>
        <v>1777.69</v>
      </c>
      <c r="T60" s="26">
        <f t="shared" si="13"/>
        <v>888.84500000000003</v>
      </c>
      <c r="U60" s="26">
        <v>888.84500000000003</v>
      </c>
      <c r="V60" s="34">
        <f t="shared" si="9"/>
        <v>888.84500000000003</v>
      </c>
      <c r="W60" s="16" t="s">
        <v>317</v>
      </c>
      <c r="X60" s="32">
        <v>2</v>
      </c>
    </row>
    <row r="61" spans="1:24" x14ac:dyDescent="0.2">
      <c r="A61" s="24" t="s">
        <v>110</v>
      </c>
      <c r="B61" s="24" t="s">
        <v>110</v>
      </c>
      <c r="C61" s="15" t="s">
        <v>148</v>
      </c>
      <c r="D61" s="16" t="s">
        <v>149</v>
      </c>
      <c r="E61" s="24" t="s">
        <v>162</v>
      </c>
      <c r="F61" s="24"/>
      <c r="G61" s="24" t="s">
        <v>168</v>
      </c>
      <c r="H61" s="24" t="s">
        <v>241</v>
      </c>
      <c r="I61" s="24" t="s">
        <v>242</v>
      </c>
      <c r="J61" s="25">
        <v>38075</v>
      </c>
      <c r="K61" s="25">
        <v>38075</v>
      </c>
      <c r="L61" s="25" t="s">
        <v>176</v>
      </c>
      <c r="M61" s="26">
        <v>26909.55</v>
      </c>
      <c r="N61" s="24" t="s">
        <v>299</v>
      </c>
      <c r="O61" s="24" t="s">
        <v>300</v>
      </c>
      <c r="P61" s="24" t="s">
        <v>40</v>
      </c>
      <c r="Q61" s="24" t="s">
        <v>30</v>
      </c>
      <c r="R61" s="24" t="s">
        <v>17</v>
      </c>
      <c r="S61" s="26">
        <f t="shared" si="15"/>
        <v>1777.69</v>
      </c>
      <c r="T61" s="26">
        <f t="shared" si="13"/>
        <v>888.84500000000003</v>
      </c>
      <c r="U61" s="26">
        <v>888.84500000000003</v>
      </c>
      <c r="V61" s="34">
        <f t="shared" si="9"/>
        <v>888.84500000000003</v>
      </c>
      <c r="W61" s="16" t="s">
        <v>317</v>
      </c>
      <c r="X61" s="32">
        <v>2</v>
      </c>
    </row>
    <row r="62" spans="1:24" x14ac:dyDescent="0.2">
      <c r="A62" s="24" t="s">
        <v>111</v>
      </c>
      <c r="B62" s="24" t="s">
        <v>111</v>
      </c>
      <c r="C62" s="15" t="s">
        <v>148</v>
      </c>
      <c r="D62" s="16" t="s">
        <v>149</v>
      </c>
      <c r="E62" s="24" t="s">
        <v>162</v>
      </c>
      <c r="F62" s="24"/>
      <c r="G62" s="24" t="s">
        <v>168</v>
      </c>
      <c r="H62" s="24" t="s">
        <v>241</v>
      </c>
      <c r="I62" s="24" t="s">
        <v>243</v>
      </c>
      <c r="J62" s="25">
        <v>38075</v>
      </c>
      <c r="K62" s="25">
        <v>38075</v>
      </c>
      <c r="L62" s="25" t="s">
        <v>176</v>
      </c>
      <c r="M62" s="26">
        <v>26909.55</v>
      </c>
      <c r="N62" s="24" t="s">
        <v>297</v>
      </c>
      <c r="O62" s="24" t="s">
        <v>298</v>
      </c>
      <c r="P62" s="24" t="s">
        <v>40</v>
      </c>
      <c r="Q62" s="24" t="s">
        <v>30</v>
      </c>
      <c r="R62" s="24" t="s">
        <v>17</v>
      </c>
      <c r="S62" s="26">
        <f t="shared" si="15"/>
        <v>1777.69</v>
      </c>
      <c r="T62" s="26">
        <f t="shared" si="13"/>
        <v>888.84500000000003</v>
      </c>
      <c r="U62" s="26">
        <v>888.84500000000003</v>
      </c>
      <c r="V62" s="34">
        <f t="shared" si="9"/>
        <v>888.84500000000003</v>
      </c>
      <c r="W62" s="16" t="s">
        <v>317</v>
      </c>
      <c r="X62" s="32">
        <v>2</v>
      </c>
    </row>
    <row r="63" spans="1:24" x14ac:dyDescent="0.2">
      <c r="A63" s="24" t="s">
        <v>112</v>
      </c>
      <c r="B63" s="24" t="s">
        <v>112</v>
      </c>
      <c r="C63" s="15" t="s">
        <v>148</v>
      </c>
      <c r="D63" s="16" t="s">
        <v>149</v>
      </c>
      <c r="E63" s="24" t="s">
        <v>162</v>
      </c>
      <c r="F63" s="24"/>
      <c r="G63" s="24" t="s">
        <v>168</v>
      </c>
      <c r="H63" s="24" t="s">
        <v>241</v>
      </c>
      <c r="I63" s="24" t="s">
        <v>244</v>
      </c>
      <c r="J63" s="25">
        <v>38075</v>
      </c>
      <c r="K63" s="25">
        <v>38075</v>
      </c>
      <c r="L63" s="25" t="s">
        <v>176</v>
      </c>
      <c r="M63" s="26">
        <v>26909.55</v>
      </c>
      <c r="N63" s="24" t="s">
        <v>297</v>
      </c>
      <c r="O63" s="24" t="s">
        <v>298</v>
      </c>
      <c r="P63" s="24" t="s">
        <v>40</v>
      </c>
      <c r="Q63" s="24" t="s">
        <v>30</v>
      </c>
      <c r="R63" s="24" t="s">
        <v>17</v>
      </c>
      <c r="S63" s="26">
        <f t="shared" si="15"/>
        <v>1777.69</v>
      </c>
      <c r="T63" s="26">
        <f t="shared" si="13"/>
        <v>888.84500000000003</v>
      </c>
      <c r="U63" s="26">
        <v>888.84500000000003</v>
      </c>
      <c r="V63" s="34">
        <f t="shared" si="9"/>
        <v>888.84500000000003</v>
      </c>
      <c r="W63" s="16" t="s">
        <v>317</v>
      </c>
      <c r="X63" s="32">
        <v>2</v>
      </c>
    </row>
    <row r="64" spans="1:24" x14ac:dyDescent="0.2">
      <c r="A64" s="24" t="s">
        <v>113</v>
      </c>
      <c r="B64" s="24" t="s">
        <v>113</v>
      </c>
      <c r="C64" s="15" t="s">
        <v>148</v>
      </c>
      <c r="D64" s="16" t="s">
        <v>149</v>
      </c>
      <c r="E64" s="24" t="s">
        <v>162</v>
      </c>
      <c r="F64" s="24"/>
      <c r="G64" s="24" t="s">
        <v>168</v>
      </c>
      <c r="H64" s="24" t="s">
        <v>241</v>
      </c>
      <c r="I64" s="24" t="s">
        <v>245</v>
      </c>
      <c r="J64" s="25">
        <v>38075</v>
      </c>
      <c r="K64" s="25">
        <v>38075</v>
      </c>
      <c r="L64" s="25" t="s">
        <v>176</v>
      </c>
      <c r="M64" s="26">
        <v>26909.55</v>
      </c>
      <c r="N64" s="24" t="s">
        <v>299</v>
      </c>
      <c r="O64" s="24" t="s">
        <v>300</v>
      </c>
      <c r="P64" s="24" t="s">
        <v>40</v>
      </c>
      <c r="Q64" s="24" t="s">
        <v>30</v>
      </c>
      <c r="R64" s="24" t="s">
        <v>17</v>
      </c>
      <c r="S64" s="26">
        <f t="shared" si="15"/>
        <v>1777.69</v>
      </c>
      <c r="T64" s="26">
        <f t="shared" si="13"/>
        <v>888.84500000000003</v>
      </c>
      <c r="U64" s="26">
        <v>888.84500000000003</v>
      </c>
      <c r="V64" s="34">
        <f t="shared" si="9"/>
        <v>888.84500000000003</v>
      </c>
      <c r="W64" s="16" t="s">
        <v>317</v>
      </c>
      <c r="X64" s="32">
        <v>2</v>
      </c>
    </row>
    <row r="65" spans="1:24" x14ac:dyDescent="0.2">
      <c r="A65" s="24" t="s">
        <v>114</v>
      </c>
      <c r="B65" s="24" t="s">
        <v>114</v>
      </c>
      <c r="C65" s="15" t="s">
        <v>148</v>
      </c>
      <c r="D65" s="16" t="s">
        <v>149</v>
      </c>
      <c r="E65" s="24" t="s">
        <v>162</v>
      </c>
      <c r="F65" s="24"/>
      <c r="G65" s="24" t="s">
        <v>168</v>
      </c>
      <c r="H65" s="24" t="s">
        <v>241</v>
      </c>
      <c r="I65" s="24" t="s">
        <v>246</v>
      </c>
      <c r="J65" s="25">
        <v>38075</v>
      </c>
      <c r="K65" s="25">
        <v>38075</v>
      </c>
      <c r="L65" s="25" t="s">
        <v>176</v>
      </c>
      <c r="M65" s="26">
        <v>26909.55</v>
      </c>
      <c r="N65" s="24" t="s">
        <v>297</v>
      </c>
      <c r="O65" s="24" t="s">
        <v>298</v>
      </c>
      <c r="P65" s="24" t="s">
        <v>40</v>
      </c>
      <c r="Q65" s="24" t="s">
        <v>30</v>
      </c>
      <c r="R65" s="24" t="s">
        <v>17</v>
      </c>
      <c r="S65" s="26">
        <f t="shared" si="15"/>
        <v>1777.69</v>
      </c>
      <c r="T65" s="26">
        <f t="shared" si="13"/>
        <v>888.84500000000003</v>
      </c>
      <c r="U65" s="26">
        <v>888.84500000000003</v>
      </c>
      <c r="V65" s="34">
        <f t="shared" si="9"/>
        <v>888.84500000000003</v>
      </c>
      <c r="W65" s="16" t="s">
        <v>317</v>
      </c>
      <c r="X65" s="32">
        <v>2</v>
      </c>
    </row>
    <row r="66" spans="1:24" x14ac:dyDescent="0.2">
      <c r="A66" s="24" t="s">
        <v>115</v>
      </c>
      <c r="B66" s="24" t="s">
        <v>115</v>
      </c>
      <c r="C66" s="15" t="s">
        <v>148</v>
      </c>
      <c r="D66" s="16" t="s">
        <v>149</v>
      </c>
      <c r="E66" s="24" t="s">
        <v>162</v>
      </c>
      <c r="F66" s="24"/>
      <c r="G66" s="24" t="s">
        <v>168</v>
      </c>
      <c r="H66" s="24" t="s">
        <v>241</v>
      </c>
      <c r="I66" s="24" t="s">
        <v>247</v>
      </c>
      <c r="J66" s="25">
        <v>38075</v>
      </c>
      <c r="K66" s="25">
        <v>38075</v>
      </c>
      <c r="L66" s="25" t="s">
        <v>176</v>
      </c>
      <c r="M66" s="26">
        <v>26909.55</v>
      </c>
      <c r="N66" s="24" t="s">
        <v>297</v>
      </c>
      <c r="O66" s="24" t="s">
        <v>298</v>
      </c>
      <c r="P66" s="24" t="s">
        <v>40</v>
      </c>
      <c r="Q66" s="24" t="s">
        <v>30</v>
      </c>
      <c r="R66" s="24" t="s">
        <v>17</v>
      </c>
      <c r="S66" s="26">
        <f t="shared" si="15"/>
        <v>1777.69</v>
      </c>
      <c r="T66" s="26">
        <f t="shared" si="13"/>
        <v>888.84500000000003</v>
      </c>
      <c r="U66" s="26">
        <v>888.84500000000003</v>
      </c>
      <c r="V66" s="34">
        <f t="shared" ref="V66:V80" si="16">+S66/2</f>
        <v>888.84500000000003</v>
      </c>
      <c r="W66" s="16" t="s">
        <v>317</v>
      </c>
      <c r="X66" s="32">
        <v>2</v>
      </c>
    </row>
    <row r="67" spans="1:24" x14ac:dyDescent="0.2">
      <c r="A67" s="24" t="s">
        <v>116</v>
      </c>
      <c r="B67" s="24" t="s">
        <v>116</v>
      </c>
      <c r="C67" s="15" t="s">
        <v>148</v>
      </c>
      <c r="D67" s="16" t="s">
        <v>149</v>
      </c>
      <c r="E67" s="24" t="s">
        <v>162</v>
      </c>
      <c r="F67" s="24"/>
      <c r="G67" s="24" t="s">
        <v>168</v>
      </c>
      <c r="H67" s="24" t="s">
        <v>241</v>
      </c>
      <c r="I67" s="24" t="s">
        <v>248</v>
      </c>
      <c r="J67" s="25">
        <v>38075</v>
      </c>
      <c r="K67" s="25">
        <v>38075</v>
      </c>
      <c r="L67" s="25" t="s">
        <v>176</v>
      </c>
      <c r="M67" s="26">
        <v>26909.55</v>
      </c>
      <c r="N67" s="24" t="s">
        <v>297</v>
      </c>
      <c r="O67" s="24" t="s">
        <v>298</v>
      </c>
      <c r="P67" s="24" t="s">
        <v>40</v>
      </c>
      <c r="Q67" s="24" t="s">
        <v>30</v>
      </c>
      <c r="R67" s="24" t="s">
        <v>17</v>
      </c>
      <c r="S67" s="26">
        <f t="shared" si="15"/>
        <v>1777.69</v>
      </c>
      <c r="T67" s="26">
        <f t="shared" si="13"/>
        <v>888.84500000000003</v>
      </c>
      <c r="U67" s="26">
        <v>888.84500000000003</v>
      </c>
      <c r="V67" s="34">
        <f t="shared" si="16"/>
        <v>888.84500000000003</v>
      </c>
      <c r="W67" s="16" t="s">
        <v>317</v>
      </c>
      <c r="X67" s="32">
        <v>2</v>
      </c>
    </row>
    <row r="68" spans="1:24" x14ac:dyDescent="0.2">
      <c r="A68" s="24" t="s">
        <v>117</v>
      </c>
      <c r="B68" s="24" t="s">
        <v>117</v>
      </c>
      <c r="C68" s="15" t="s">
        <v>148</v>
      </c>
      <c r="D68" s="16" t="s">
        <v>149</v>
      </c>
      <c r="E68" s="24" t="s">
        <v>162</v>
      </c>
      <c r="F68" s="24"/>
      <c r="G68" s="24" t="s">
        <v>168</v>
      </c>
      <c r="H68" s="24" t="s">
        <v>249</v>
      </c>
      <c r="I68" s="24" t="s">
        <v>250</v>
      </c>
      <c r="J68" s="25">
        <v>38075</v>
      </c>
      <c r="K68" s="25">
        <v>38075</v>
      </c>
      <c r="L68" s="25" t="s">
        <v>176</v>
      </c>
      <c r="M68" s="26">
        <v>26909.55</v>
      </c>
      <c r="N68" s="24" t="s">
        <v>297</v>
      </c>
      <c r="O68" s="24" t="s">
        <v>298</v>
      </c>
      <c r="P68" s="24" t="s">
        <v>40</v>
      </c>
      <c r="Q68" s="24" t="s">
        <v>30</v>
      </c>
      <c r="R68" s="24" t="s">
        <v>17</v>
      </c>
      <c r="S68" s="26">
        <f t="shared" si="15"/>
        <v>1777.69</v>
      </c>
      <c r="T68" s="26">
        <f t="shared" si="13"/>
        <v>888.84500000000003</v>
      </c>
      <c r="U68" s="26">
        <v>888.84500000000003</v>
      </c>
      <c r="V68" s="34">
        <f t="shared" si="16"/>
        <v>888.84500000000003</v>
      </c>
      <c r="W68" s="16" t="s">
        <v>317</v>
      </c>
      <c r="X68" s="32">
        <v>2</v>
      </c>
    </row>
    <row r="69" spans="1:24" x14ac:dyDescent="0.2">
      <c r="A69" s="24" t="s">
        <v>122</v>
      </c>
      <c r="B69" s="24" t="s">
        <v>121</v>
      </c>
      <c r="C69" s="15" t="s">
        <v>148</v>
      </c>
      <c r="D69" s="16" t="s">
        <v>149</v>
      </c>
      <c r="E69" s="24" t="s">
        <v>162</v>
      </c>
      <c r="F69" s="24"/>
      <c r="G69" s="24" t="s">
        <v>168</v>
      </c>
      <c r="H69" s="24" t="s">
        <v>255</v>
      </c>
      <c r="I69" s="24" t="s">
        <v>256</v>
      </c>
      <c r="J69" s="25">
        <v>44096</v>
      </c>
      <c r="K69" s="25">
        <v>44096</v>
      </c>
      <c r="L69" s="25"/>
      <c r="M69" s="26">
        <v>30070.33</v>
      </c>
      <c r="N69" s="24" t="s">
        <v>297</v>
      </c>
      <c r="O69" s="24" t="s">
        <v>298</v>
      </c>
      <c r="P69" s="24" t="s">
        <v>40</v>
      </c>
      <c r="Q69" s="24" t="s">
        <v>30</v>
      </c>
      <c r="R69" s="24" t="s">
        <v>17</v>
      </c>
      <c r="S69" s="26">
        <f t="shared" ref="S69:S70" si="17">5139.19/2</f>
        <v>2569.5949999999998</v>
      </c>
      <c r="T69" s="26">
        <f t="shared" si="13"/>
        <v>1284.7974999999999</v>
      </c>
      <c r="U69" s="26">
        <v>1284.7974999999999</v>
      </c>
      <c r="V69" s="34">
        <f t="shared" si="16"/>
        <v>1284.7974999999999</v>
      </c>
      <c r="W69" s="16" t="s">
        <v>316</v>
      </c>
      <c r="X69" s="32">
        <v>2</v>
      </c>
    </row>
    <row r="70" spans="1:24" x14ac:dyDescent="0.2">
      <c r="A70" s="24" t="s">
        <v>124</v>
      </c>
      <c r="B70" s="24" t="s">
        <v>123</v>
      </c>
      <c r="C70" s="15" t="s">
        <v>148</v>
      </c>
      <c r="D70" s="16" t="s">
        <v>149</v>
      </c>
      <c r="E70" s="24" t="s">
        <v>162</v>
      </c>
      <c r="F70" s="24"/>
      <c r="G70" s="24" t="s">
        <v>168</v>
      </c>
      <c r="H70" s="24" t="s">
        <v>255</v>
      </c>
      <c r="I70" s="24" t="s">
        <v>257</v>
      </c>
      <c r="J70" s="25">
        <v>44096</v>
      </c>
      <c r="K70" s="25">
        <v>44096</v>
      </c>
      <c r="L70" s="25"/>
      <c r="M70" s="26">
        <v>30070.33</v>
      </c>
      <c r="N70" s="24" t="s">
        <v>297</v>
      </c>
      <c r="O70" s="24" t="s">
        <v>298</v>
      </c>
      <c r="P70" s="24" t="s">
        <v>40</v>
      </c>
      <c r="Q70" s="24" t="s">
        <v>30</v>
      </c>
      <c r="R70" s="24" t="s">
        <v>17</v>
      </c>
      <c r="S70" s="26">
        <f t="shared" si="17"/>
        <v>2569.5949999999998</v>
      </c>
      <c r="T70" s="26">
        <f t="shared" si="13"/>
        <v>1284.7974999999999</v>
      </c>
      <c r="U70" s="26">
        <v>1284.7974999999999</v>
      </c>
      <c r="V70" s="34">
        <f t="shared" si="16"/>
        <v>1284.7974999999999</v>
      </c>
      <c r="W70" s="16" t="s">
        <v>316</v>
      </c>
      <c r="X70" s="32">
        <v>2</v>
      </c>
    </row>
    <row r="71" spans="1:24" x14ac:dyDescent="0.2">
      <c r="A71" s="24" t="s">
        <v>126</v>
      </c>
      <c r="B71" s="24" t="s">
        <v>125</v>
      </c>
      <c r="C71" s="15" t="s">
        <v>148</v>
      </c>
      <c r="D71" s="16" t="s">
        <v>149</v>
      </c>
      <c r="E71" s="24" t="s">
        <v>162</v>
      </c>
      <c r="F71" s="24"/>
      <c r="G71" s="24" t="s">
        <v>168</v>
      </c>
      <c r="H71" s="24" t="s">
        <v>249</v>
      </c>
      <c r="I71" s="24" t="s">
        <v>258</v>
      </c>
      <c r="J71" s="25">
        <v>40147</v>
      </c>
      <c r="K71" s="25">
        <v>40203</v>
      </c>
      <c r="L71" s="25" t="s">
        <v>176</v>
      </c>
      <c r="M71" s="26">
        <v>21900</v>
      </c>
      <c r="N71" s="24" t="s">
        <v>295</v>
      </c>
      <c r="O71" s="24" t="s">
        <v>298</v>
      </c>
      <c r="P71" s="24" t="s">
        <v>40</v>
      </c>
      <c r="Q71" s="24" t="s">
        <v>30</v>
      </c>
      <c r="R71" s="24" t="s">
        <v>17</v>
      </c>
      <c r="S71" s="26">
        <f t="shared" ref="S71:S72" si="18">3555.38/2</f>
        <v>1777.69</v>
      </c>
      <c r="T71" s="26">
        <f t="shared" si="13"/>
        <v>888.84500000000003</v>
      </c>
      <c r="U71" s="26">
        <v>888.84500000000003</v>
      </c>
      <c r="V71" s="34">
        <f t="shared" si="16"/>
        <v>888.84500000000003</v>
      </c>
      <c r="W71" s="16" t="s">
        <v>317</v>
      </c>
      <c r="X71" s="32">
        <v>2</v>
      </c>
    </row>
    <row r="72" spans="1:24" x14ac:dyDescent="0.2">
      <c r="A72" s="24" t="s">
        <v>128</v>
      </c>
      <c r="B72" s="24" t="s">
        <v>127</v>
      </c>
      <c r="C72" s="15" t="s">
        <v>148</v>
      </c>
      <c r="D72" s="16" t="s">
        <v>149</v>
      </c>
      <c r="E72" s="24" t="s">
        <v>162</v>
      </c>
      <c r="F72" s="24"/>
      <c r="G72" s="24" t="s">
        <v>168</v>
      </c>
      <c r="H72" s="24" t="s">
        <v>249</v>
      </c>
      <c r="I72" s="24" t="s">
        <v>259</v>
      </c>
      <c r="J72" s="25">
        <v>40147</v>
      </c>
      <c r="K72" s="25">
        <v>40203</v>
      </c>
      <c r="L72" s="25" t="s">
        <v>176</v>
      </c>
      <c r="M72" s="26">
        <v>21900</v>
      </c>
      <c r="N72" s="24" t="s">
        <v>295</v>
      </c>
      <c r="O72" s="24" t="s">
        <v>298</v>
      </c>
      <c r="P72" s="24" t="s">
        <v>40</v>
      </c>
      <c r="Q72" s="24" t="s">
        <v>30</v>
      </c>
      <c r="R72" s="24" t="s">
        <v>17</v>
      </c>
      <c r="S72" s="26">
        <f t="shared" si="18"/>
        <v>1777.69</v>
      </c>
      <c r="T72" s="26">
        <f t="shared" si="13"/>
        <v>888.84500000000003</v>
      </c>
      <c r="U72" s="26">
        <v>888.84500000000003</v>
      </c>
      <c r="V72" s="34">
        <f t="shared" si="16"/>
        <v>888.84500000000003</v>
      </c>
      <c r="W72" s="16" t="s">
        <v>317</v>
      </c>
      <c r="X72" s="32">
        <v>2</v>
      </c>
    </row>
    <row r="73" spans="1:24" x14ac:dyDescent="0.2">
      <c r="A73" s="24" t="s">
        <v>119</v>
      </c>
      <c r="B73" s="24" t="s">
        <v>118</v>
      </c>
      <c r="C73" s="15" t="s">
        <v>148</v>
      </c>
      <c r="D73" s="16" t="s">
        <v>149</v>
      </c>
      <c r="E73" s="24" t="s">
        <v>163</v>
      </c>
      <c r="F73" s="24"/>
      <c r="G73" s="24" t="s">
        <v>168</v>
      </c>
      <c r="H73" s="24" t="s">
        <v>251</v>
      </c>
      <c r="I73" s="24" t="s">
        <v>252</v>
      </c>
      <c r="J73" s="25">
        <v>43906</v>
      </c>
      <c r="K73" s="25">
        <v>43907</v>
      </c>
      <c r="L73" s="25"/>
      <c r="M73" s="26">
        <v>12584</v>
      </c>
      <c r="N73" s="24" t="s">
        <v>301</v>
      </c>
      <c r="O73" s="24" t="s">
        <v>298</v>
      </c>
      <c r="P73" s="24" t="s">
        <v>40</v>
      </c>
      <c r="Q73" s="24" t="s">
        <v>30</v>
      </c>
      <c r="R73" s="24" t="s">
        <v>17</v>
      </c>
      <c r="S73" s="26">
        <f>2063.21/2</f>
        <v>1031.605</v>
      </c>
      <c r="T73" s="26">
        <f t="shared" si="13"/>
        <v>515.80250000000001</v>
      </c>
      <c r="U73" s="26">
        <v>515.80250000000001</v>
      </c>
      <c r="V73" s="34">
        <f t="shared" si="16"/>
        <v>515.80250000000001</v>
      </c>
      <c r="W73" s="16" t="s">
        <v>316</v>
      </c>
      <c r="X73" s="32">
        <v>1</v>
      </c>
    </row>
    <row r="74" spans="1:24" x14ac:dyDescent="0.2">
      <c r="A74" s="24" t="s">
        <v>120</v>
      </c>
      <c r="B74" s="24" t="s">
        <v>120</v>
      </c>
      <c r="C74" s="15" t="s">
        <v>148</v>
      </c>
      <c r="D74" s="16" t="s">
        <v>149</v>
      </c>
      <c r="E74" s="24" t="s">
        <v>163</v>
      </c>
      <c r="F74" s="24"/>
      <c r="G74" s="24" t="s">
        <v>168</v>
      </c>
      <c r="H74" s="24" t="s">
        <v>253</v>
      </c>
      <c r="I74" s="24" t="s">
        <v>254</v>
      </c>
      <c r="J74" s="25">
        <v>38075</v>
      </c>
      <c r="K74" s="25">
        <v>38075</v>
      </c>
      <c r="L74" s="25" t="s">
        <v>176</v>
      </c>
      <c r="M74" s="26">
        <v>16943.05</v>
      </c>
      <c r="N74" s="24" t="s">
        <v>302</v>
      </c>
      <c r="O74" s="24" t="s">
        <v>303</v>
      </c>
      <c r="P74" s="24" t="s">
        <v>40</v>
      </c>
      <c r="Q74" s="24" t="s">
        <v>30</v>
      </c>
      <c r="R74" s="24" t="s">
        <v>17</v>
      </c>
      <c r="S74" s="26">
        <f>257.9/2</f>
        <v>128.94999999999999</v>
      </c>
      <c r="T74" s="26">
        <f t="shared" si="13"/>
        <v>64.474999999999994</v>
      </c>
      <c r="U74" s="26">
        <v>64.474999999999994</v>
      </c>
      <c r="V74" s="34">
        <f t="shared" si="16"/>
        <v>64.474999999999994</v>
      </c>
      <c r="W74" s="16" t="s">
        <v>319</v>
      </c>
      <c r="X74" s="32">
        <v>1</v>
      </c>
    </row>
    <row r="75" spans="1:24" x14ac:dyDescent="0.2">
      <c r="A75" s="24" t="s">
        <v>130</v>
      </c>
      <c r="B75" s="24" t="s">
        <v>129</v>
      </c>
      <c r="C75" s="15" t="s">
        <v>148</v>
      </c>
      <c r="D75" s="16" t="s">
        <v>149</v>
      </c>
      <c r="E75" s="24" t="s">
        <v>164</v>
      </c>
      <c r="F75" s="24"/>
      <c r="G75" s="24" t="s">
        <v>168</v>
      </c>
      <c r="H75" s="24" t="s">
        <v>260</v>
      </c>
      <c r="I75" s="24" t="s">
        <v>261</v>
      </c>
      <c r="J75" s="25">
        <v>44685</v>
      </c>
      <c r="K75" s="25">
        <v>44687</v>
      </c>
      <c r="L75" s="25"/>
      <c r="M75" s="26">
        <v>34500</v>
      </c>
      <c r="N75" s="24" t="s">
        <v>304</v>
      </c>
      <c r="O75" s="24" t="s">
        <v>305</v>
      </c>
      <c r="P75" s="24" t="s">
        <v>40</v>
      </c>
      <c r="Q75" s="24" t="s">
        <v>30</v>
      </c>
      <c r="R75" s="24" t="s">
        <v>17</v>
      </c>
      <c r="S75" s="26">
        <f>4237.94/2</f>
        <v>2118.9699999999998</v>
      </c>
      <c r="T75" s="26">
        <f t="shared" si="13"/>
        <v>1059.4849999999999</v>
      </c>
      <c r="U75" s="26">
        <v>1059.4849999999999</v>
      </c>
      <c r="V75" s="34">
        <f t="shared" si="16"/>
        <v>1059.4849999999999</v>
      </c>
      <c r="W75" s="16" t="s">
        <v>316</v>
      </c>
      <c r="X75" s="32">
        <v>1</v>
      </c>
    </row>
    <row r="76" spans="1:24" s="35" customFormat="1" x14ac:dyDescent="0.2">
      <c r="A76" s="24" t="s">
        <v>132</v>
      </c>
      <c r="B76" s="24" t="s">
        <v>131</v>
      </c>
      <c r="C76" s="15" t="s">
        <v>148</v>
      </c>
      <c r="D76" s="16" t="s">
        <v>149</v>
      </c>
      <c r="E76" s="24" t="s">
        <v>164</v>
      </c>
      <c r="F76" s="24"/>
      <c r="G76" s="24" t="s">
        <v>168</v>
      </c>
      <c r="H76" s="24" t="s">
        <v>260</v>
      </c>
      <c r="I76" s="24" t="s">
        <v>262</v>
      </c>
      <c r="J76" s="25">
        <v>45656</v>
      </c>
      <c r="K76" s="25">
        <v>45656</v>
      </c>
      <c r="L76" s="25">
        <v>46385</v>
      </c>
      <c r="M76" s="26">
        <v>44770</v>
      </c>
      <c r="N76" s="24" t="s">
        <v>278</v>
      </c>
      <c r="O76" s="24" t="s">
        <v>277</v>
      </c>
      <c r="P76" s="24" t="s">
        <v>40</v>
      </c>
      <c r="Q76" s="24" t="s">
        <v>30</v>
      </c>
      <c r="R76" s="24" t="s">
        <v>17</v>
      </c>
      <c r="S76" s="26">
        <v>2160.52</v>
      </c>
      <c r="T76" s="26">
        <v>0</v>
      </c>
      <c r="U76" s="26">
        <f>2*180.04+2*5.92</f>
        <v>371.91999999999996</v>
      </c>
      <c r="V76" s="34">
        <f t="shared" si="16"/>
        <v>1080.26</v>
      </c>
      <c r="W76" s="16" t="s">
        <v>316</v>
      </c>
      <c r="X76" s="32">
        <v>1</v>
      </c>
    </row>
    <row r="77" spans="1:24" s="35" customFormat="1" x14ac:dyDescent="0.2">
      <c r="A77" s="24" t="s">
        <v>134</v>
      </c>
      <c r="B77" s="24" t="s">
        <v>133</v>
      </c>
      <c r="C77" s="15" t="s">
        <v>148</v>
      </c>
      <c r="D77" s="16" t="s">
        <v>149</v>
      </c>
      <c r="E77" s="24" t="s">
        <v>164</v>
      </c>
      <c r="F77" s="24"/>
      <c r="G77" s="24" t="s">
        <v>168</v>
      </c>
      <c r="H77" s="24" t="s">
        <v>260</v>
      </c>
      <c r="I77" s="24" t="s">
        <v>263</v>
      </c>
      <c r="J77" s="25">
        <v>45656</v>
      </c>
      <c r="K77" s="25">
        <v>45656</v>
      </c>
      <c r="L77" s="25">
        <v>46385</v>
      </c>
      <c r="M77" s="26">
        <v>44770</v>
      </c>
      <c r="N77" s="24" t="s">
        <v>278</v>
      </c>
      <c r="O77" s="24" t="s">
        <v>277</v>
      </c>
      <c r="P77" s="24" t="s">
        <v>40</v>
      </c>
      <c r="Q77" s="24" t="s">
        <v>30</v>
      </c>
      <c r="R77" s="24" t="s">
        <v>17</v>
      </c>
      <c r="S77" s="26">
        <v>2160.52</v>
      </c>
      <c r="T77" s="26">
        <v>0</v>
      </c>
      <c r="U77" s="26">
        <f>2*180.04+2*5.92</f>
        <v>371.91999999999996</v>
      </c>
      <c r="V77" s="34">
        <f t="shared" si="16"/>
        <v>1080.26</v>
      </c>
      <c r="W77" s="16" t="s">
        <v>316</v>
      </c>
      <c r="X77" s="32">
        <v>1</v>
      </c>
    </row>
    <row r="78" spans="1:24" x14ac:dyDescent="0.2">
      <c r="A78" s="24" t="s">
        <v>135</v>
      </c>
      <c r="B78" s="24" t="s">
        <v>135</v>
      </c>
      <c r="C78" s="15" t="s">
        <v>148</v>
      </c>
      <c r="D78" s="16" t="s">
        <v>149</v>
      </c>
      <c r="E78" s="24" t="s">
        <v>165</v>
      </c>
      <c r="F78" s="24"/>
      <c r="G78" s="24" t="s">
        <v>168</v>
      </c>
      <c r="H78" s="24" t="s">
        <v>253</v>
      </c>
      <c r="I78" s="24" t="s">
        <v>264</v>
      </c>
      <c r="J78" s="25">
        <v>39251</v>
      </c>
      <c r="K78" s="25">
        <v>39251</v>
      </c>
      <c r="L78" s="25" t="s">
        <v>176</v>
      </c>
      <c r="M78" s="26">
        <v>13000</v>
      </c>
      <c r="N78" s="24" t="s">
        <v>306</v>
      </c>
      <c r="O78" s="24" t="s">
        <v>298</v>
      </c>
      <c r="P78" s="24" t="s">
        <v>40</v>
      </c>
      <c r="Q78" s="24" t="s">
        <v>30</v>
      </c>
      <c r="R78" s="24" t="s">
        <v>17</v>
      </c>
      <c r="S78" s="26">
        <f>257.9/2</f>
        <v>128.94999999999999</v>
      </c>
      <c r="T78" s="26">
        <f>+S78/2</f>
        <v>64.474999999999994</v>
      </c>
      <c r="U78" s="26">
        <v>64.474999999999994</v>
      </c>
      <c r="V78" s="34">
        <f t="shared" si="16"/>
        <v>64.474999999999994</v>
      </c>
      <c r="W78" s="16" t="s">
        <v>319</v>
      </c>
      <c r="X78" s="32">
        <v>1</v>
      </c>
    </row>
    <row r="79" spans="1:24" x14ac:dyDescent="0.2">
      <c r="A79" s="24" t="s">
        <v>145</v>
      </c>
      <c r="B79" s="24" t="s">
        <v>144</v>
      </c>
      <c r="C79" s="15" t="s">
        <v>148</v>
      </c>
      <c r="D79" s="16" t="s">
        <v>149</v>
      </c>
      <c r="E79" s="24" t="s">
        <v>166</v>
      </c>
      <c r="F79" s="24"/>
      <c r="G79" s="24" t="s">
        <v>168</v>
      </c>
      <c r="H79" s="24" t="s">
        <v>270</v>
      </c>
      <c r="I79" s="24" t="s">
        <v>271</v>
      </c>
      <c r="J79" s="25">
        <v>42114</v>
      </c>
      <c r="K79" s="25">
        <v>42114</v>
      </c>
      <c r="L79" s="25"/>
      <c r="M79" s="26">
        <v>9559.61</v>
      </c>
      <c r="N79" s="24" t="s">
        <v>301</v>
      </c>
      <c r="O79" s="24" t="s">
        <v>301</v>
      </c>
      <c r="P79" s="24" t="s">
        <v>40</v>
      </c>
      <c r="Q79" s="24" t="s">
        <v>30</v>
      </c>
      <c r="R79" s="24" t="s">
        <v>17</v>
      </c>
      <c r="S79" s="26">
        <v>1273.21</v>
      </c>
      <c r="T79" s="26">
        <f t="shared" ref="T79:T80" si="19">+S79/2</f>
        <v>636.60500000000002</v>
      </c>
      <c r="U79" s="26">
        <v>636.60500000000002</v>
      </c>
      <c r="V79" s="34">
        <f t="shared" si="16"/>
        <v>636.60500000000002</v>
      </c>
      <c r="W79" s="16" t="s">
        <v>318</v>
      </c>
      <c r="X79" s="32">
        <v>1</v>
      </c>
    </row>
    <row r="80" spans="1:24" x14ac:dyDescent="0.2">
      <c r="A80" s="24" t="s">
        <v>147</v>
      </c>
      <c r="B80" s="24" t="s">
        <v>146</v>
      </c>
      <c r="C80" s="15" t="s">
        <v>148</v>
      </c>
      <c r="D80" s="16" t="s">
        <v>149</v>
      </c>
      <c r="E80" s="24" t="s">
        <v>167</v>
      </c>
      <c r="F80" s="24"/>
      <c r="G80" s="24" t="s">
        <v>168</v>
      </c>
      <c r="H80" s="24" t="s">
        <v>272</v>
      </c>
      <c r="I80" s="24" t="s">
        <v>273</v>
      </c>
      <c r="J80" s="25">
        <v>44033</v>
      </c>
      <c r="K80" s="25">
        <v>44033</v>
      </c>
      <c r="L80" s="25"/>
      <c r="M80" s="26">
        <v>52269.11</v>
      </c>
      <c r="N80" s="24" t="s">
        <v>297</v>
      </c>
      <c r="O80" s="24" t="s">
        <v>307</v>
      </c>
      <c r="P80" s="24" t="s">
        <v>39</v>
      </c>
      <c r="Q80" s="24" t="s">
        <v>30</v>
      </c>
      <c r="R80" s="24" t="s">
        <v>17</v>
      </c>
      <c r="S80" s="26">
        <f>1242.41/2</f>
        <v>621.20500000000004</v>
      </c>
      <c r="T80" s="26">
        <f t="shared" si="19"/>
        <v>310.60250000000002</v>
      </c>
      <c r="U80" s="26">
        <v>310.60250000000002</v>
      </c>
      <c r="V80" s="34">
        <f t="shared" si="16"/>
        <v>310.60250000000002</v>
      </c>
      <c r="W80" s="16" t="s">
        <v>316</v>
      </c>
      <c r="X80" s="32">
        <v>1</v>
      </c>
    </row>
    <row r="81" spans="2:24" x14ac:dyDescent="0.2">
      <c r="C81" s="20"/>
      <c r="S81" s="23">
        <f>SUM(S2:S80)</f>
        <v>162490.800048</v>
      </c>
      <c r="T81" s="23">
        <f>SUM(T2:T80)</f>
        <v>66920.207523999998</v>
      </c>
      <c r="U81" s="23">
        <f>SUM(U2:U80)</f>
        <v>69467.467524000007</v>
      </c>
      <c r="V81" s="23">
        <f>SUM(V2:V80)</f>
        <v>81245.400024000002</v>
      </c>
      <c r="W81" s="23"/>
      <c r="X81" s="23"/>
    </row>
    <row r="82" spans="2:24" x14ac:dyDescent="0.2">
      <c r="C82" s="20"/>
      <c r="E82" s="18" t="s">
        <v>315</v>
      </c>
      <c r="T82" s="23"/>
      <c r="X82" s="21"/>
    </row>
    <row r="83" spans="2:24" x14ac:dyDescent="0.2">
      <c r="C83" s="20"/>
    </row>
    <row r="86" spans="2:24" x14ac:dyDescent="0.2">
      <c r="B86" s="18" t="s">
        <v>36</v>
      </c>
      <c r="D86" s="18" t="s">
        <v>37</v>
      </c>
    </row>
  </sheetData>
  <autoFilter ref="B1:AA82"/>
  <sortState ref="A2:W80">
    <sortCondition ref="E2:E80"/>
  </sortState>
  <conditionalFormatting sqref="A1">
    <cfRule type="duplicateValues" dxfId="0" priority="1"/>
  </conditionalFormatting>
  <dataValidations count="1">
    <dataValidation type="list" allowBlank="1" showInputMessage="1" showErrorMessage="1" promptTitle="CENTRO GESTOR" prompt="Rellenar primero la columna &quot;HOSPITAL&quot;, para luego seleccionar el &quot;CENTRO GESTOR&quot;." sqref="C2:C80">
      <formula1>INDIRECT($B2)</formula1>
    </dataValidation>
  </dataValidations>
  <pageMargins left="0" right="0" top="0" bottom="0" header="0" footer="0"/>
  <pageSetup paperSize="9" scale="58" orientation="landscape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'Desplegables.NO TOCAR'!$D$3:$D$7</xm:f>
          </x14:formula1>
          <xm:sqref>R2:R1048576</xm:sqref>
        </x14:dataValidation>
        <x14:dataValidation type="list" allowBlank="1" showInputMessage="1" showErrorMessage="1">
          <x14:formula1>
            <xm:f>'Desplegables.NO TOCAR'!$A$3:$A$5</xm:f>
          </x14:formula1>
          <xm:sqref>P1:P1048576</xm:sqref>
        </x14:dataValidation>
        <x14:dataValidation type="list" allowBlank="1" showInputMessage="1" showErrorMessage="1">
          <x14:formula1>
            <xm:f>'Desplegables.NO TOCAR'!B1048503:B1048504</xm:f>
          </x14:formula1>
          <xm:sqref>Q84:Q1048576</xm:sqref>
        </x14:dataValidation>
        <x14:dataValidation type="list" allowBlank="1" showInputMessage="1" showErrorMessage="1">
          <x14:formula1>
            <xm:f>'Desplegables.NO TOCAR'!B45:B46</xm:f>
          </x14:formula1>
          <xm:sqref>Q81:Q83</xm:sqref>
        </x14:dataValidation>
        <x14:dataValidation type="list" allowBlank="1" showInputMessage="1" showErrorMessage="1">
          <x14:formula1>
            <xm:f>'Desplegables.NO TOCAR'!B54:B55</xm:f>
          </x14:formula1>
          <xm:sqref>Q41:Q46 Q74:Q80</xm:sqref>
        </x14:dataValidation>
        <x14:dataValidation type="list" allowBlank="1" showInputMessage="1" showErrorMessage="1">
          <x14:formula1>
            <xm:f>'Desplegables.NO TOCAR'!B58:B59</xm:f>
          </x14:formula1>
          <xm:sqref>Q47:Q52</xm:sqref>
        </x14:dataValidation>
        <x14:dataValidation type="list" allowBlank="1" showInputMessage="1" showErrorMessage="1">
          <x14:formula1>
            <xm:f>'Desplegables.NO TOCAR'!B51:B52</xm:f>
          </x14:formula1>
          <xm:sqref>Q39:Q40 Q53:Q73</xm:sqref>
        </x14:dataValidation>
        <x14:dataValidation type="list" allowBlank="1" showInputMessage="1" showErrorMessage="1">
          <x14:formula1>
            <xm:f>'Desplegables.NO TOCAR'!B8:B9</xm:f>
          </x14:formula1>
          <xm:sqref>Q8:Q38</xm:sqref>
        </x14:dataValidation>
        <x14:dataValidation type="list" allowBlank="1" showInputMessage="1" showErrorMessage="1">
          <x14:formula1>
            <xm:f>'Desplegables.NO TOCAR'!B3:B4</xm:f>
          </x14:formula1>
          <xm:sqref>Q2:Q7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C27" sqref="C27:C29"/>
    </sheetView>
  </sheetViews>
  <sheetFormatPr baseColWidth="10" defaultRowHeight="15" x14ac:dyDescent="0.25"/>
  <sheetData>
    <row r="1" spans="1:5" ht="15.75" thickBot="1" x14ac:dyDescent="0.3"/>
    <row r="2" spans="1:5" ht="34.5" thickBot="1" x14ac:dyDescent="0.3">
      <c r="A2" s="2" t="s">
        <v>34</v>
      </c>
      <c r="B2" s="2" t="s">
        <v>8</v>
      </c>
      <c r="C2" s="2" t="s">
        <v>9</v>
      </c>
      <c r="D2" s="2" t="s">
        <v>10</v>
      </c>
      <c r="E2" s="8" t="s">
        <v>11</v>
      </c>
    </row>
    <row r="3" spans="1:5" x14ac:dyDescent="0.25">
      <c r="A3" s="6" t="s">
        <v>38</v>
      </c>
      <c r="B3" s="6" t="s">
        <v>30</v>
      </c>
      <c r="C3" s="3" t="s">
        <v>16</v>
      </c>
      <c r="D3" s="4" t="s">
        <v>17</v>
      </c>
      <c r="E3" s="7" t="s">
        <v>24</v>
      </c>
    </row>
    <row r="4" spans="1:5" x14ac:dyDescent="0.25">
      <c r="A4" s="6" t="s">
        <v>39</v>
      </c>
      <c r="B4" s="6" t="s">
        <v>31</v>
      </c>
      <c r="C4" s="3" t="s">
        <v>18</v>
      </c>
      <c r="D4" s="4" t="s">
        <v>19</v>
      </c>
      <c r="E4" s="6" t="s">
        <v>25</v>
      </c>
    </row>
    <row r="5" spans="1:5" x14ac:dyDescent="0.25">
      <c r="A5" s="6" t="s">
        <v>40</v>
      </c>
      <c r="C5" s="5" t="s">
        <v>20</v>
      </c>
      <c r="D5" s="4" t="s">
        <v>21</v>
      </c>
      <c r="E5" s="6" t="s">
        <v>26</v>
      </c>
    </row>
    <row r="6" spans="1:5" x14ac:dyDescent="0.25">
      <c r="C6" s="4"/>
      <c r="D6" s="4" t="s">
        <v>22</v>
      </c>
      <c r="E6" s="6" t="s">
        <v>27</v>
      </c>
    </row>
    <row r="7" spans="1:5" x14ac:dyDescent="0.25">
      <c r="C7" s="6"/>
      <c r="D7" s="4" t="s">
        <v>23</v>
      </c>
      <c r="E7" s="6" t="s">
        <v>28</v>
      </c>
    </row>
    <row r="8" spans="1:5" x14ac:dyDescent="0.25">
      <c r="E8" s="6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Inventario Eq. Electromedico</vt:lpstr>
      <vt:lpstr>Desplegables.NO TOCAR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cp:lastPrinted>2023-02-17T10:00:25Z</cp:lastPrinted>
  <dcterms:created xsi:type="dcterms:W3CDTF">2023-02-16T07:33:51Z</dcterms:created>
  <dcterms:modified xsi:type="dcterms:W3CDTF">2026-01-04T01:58:09Z</dcterms:modified>
</cp:coreProperties>
</file>