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04154\Desktop\Ofertas Carril Corregido\"/>
    </mc:Choice>
  </mc:AlternateContent>
  <bookViews>
    <workbookView xWindow="0" yWindow="0" windowWidth="23040" windowHeight="9192"/>
  </bookViews>
  <sheets>
    <sheet name="Presupuesto Lote 2" sheetId="5" r:id="rId1"/>
  </sheets>
  <definedNames>
    <definedName name="_xlnm.Print_Area" localSheetId="0">'Presupuesto Lote 2'!$A$1:$L$85</definedName>
  </definedNames>
  <calcPr calcId="162913" fullPrecision="0"/>
</workbook>
</file>

<file path=xl/calcChain.xml><?xml version="1.0" encoding="utf-8"?>
<calcChain xmlns="http://schemas.openxmlformats.org/spreadsheetml/2006/main">
  <c r="G25" i="5" l="1"/>
  <c r="H77" i="5"/>
  <c r="J77" i="5" s="1"/>
  <c r="K77" i="5"/>
  <c r="L77" i="5"/>
  <c r="K23" i="5"/>
  <c r="L23" i="5"/>
  <c r="K24" i="5"/>
  <c r="L24" i="5"/>
  <c r="K25" i="5"/>
  <c r="L25" i="5"/>
  <c r="G77" i="5"/>
  <c r="G78" i="5"/>
  <c r="G23" i="5"/>
  <c r="G24" i="5"/>
  <c r="G14" i="5"/>
  <c r="K14" i="5"/>
  <c r="L14" i="5"/>
  <c r="H14" i="5"/>
  <c r="J14" i="5"/>
  <c r="H25" i="5"/>
  <c r="J25" i="5" s="1"/>
  <c r="H24" i="5"/>
  <c r="J24" i="5" s="1"/>
  <c r="H23" i="5"/>
  <c r="J23" i="5" s="1"/>
  <c r="V78" i="5"/>
  <c r="R78" i="5"/>
  <c r="S78" i="5"/>
  <c r="L78" i="5"/>
  <c r="K78" i="5"/>
  <c r="H78" i="5"/>
  <c r="J78" i="5" s="1"/>
  <c r="V76" i="5"/>
  <c r="R76" i="5"/>
  <c r="S76" i="5"/>
  <c r="L76" i="5"/>
  <c r="K76" i="5"/>
  <c r="H76" i="5"/>
  <c r="J76" i="5" s="1"/>
  <c r="G76" i="5"/>
  <c r="V47" i="5"/>
  <c r="R47" i="5"/>
  <c r="S47" i="5"/>
  <c r="L47" i="5"/>
  <c r="K47" i="5"/>
  <c r="H47" i="5"/>
  <c r="J47" i="5"/>
  <c r="G47" i="5"/>
  <c r="V46" i="5"/>
  <c r="R46" i="5"/>
  <c r="S46" i="5"/>
  <c r="L46" i="5"/>
  <c r="K46" i="5"/>
  <c r="H46" i="5"/>
  <c r="J46" i="5"/>
  <c r="G46" i="5"/>
  <c r="V45" i="5"/>
  <c r="R45" i="5"/>
  <c r="S45" i="5"/>
  <c r="L45" i="5"/>
  <c r="K45" i="5"/>
  <c r="H45" i="5"/>
  <c r="J45" i="5"/>
  <c r="G45" i="5"/>
  <c r="V44" i="5"/>
  <c r="R44" i="5"/>
  <c r="S44" i="5"/>
  <c r="L44" i="5"/>
  <c r="K44" i="5"/>
  <c r="H44" i="5"/>
  <c r="J44" i="5"/>
  <c r="G44" i="5"/>
  <c r="V43" i="5"/>
  <c r="R43" i="5"/>
  <c r="S43" i="5"/>
  <c r="L43" i="5"/>
  <c r="K43" i="5"/>
  <c r="H43" i="5"/>
  <c r="J43" i="5"/>
  <c r="G43" i="5"/>
  <c r="V42" i="5"/>
  <c r="R42" i="5"/>
  <c r="S42" i="5"/>
  <c r="L42" i="5"/>
  <c r="K42" i="5"/>
  <c r="H42" i="5"/>
  <c r="J42" i="5"/>
  <c r="G42" i="5"/>
  <c r="V41" i="5"/>
  <c r="R41" i="5"/>
  <c r="S41" i="5"/>
  <c r="L41" i="5"/>
  <c r="K41" i="5"/>
  <c r="H41" i="5"/>
  <c r="J41" i="5"/>
  <c r="G41" i="5"/>
  <c r="V40" i="5"/>
  <c r="R40" i="5"/>
  <c r="S40" i="5"/>
  <c r="L40" i="5"/>
  <c r="K40" i="5"/>
  <c r="H40" i="5"/>
  <c r="J40" i="5"/>
  <c r="G40" i="5"/>
  <c r="V39" i="5"/>
  <c r="R39" i="5"/>
  <c r="S39" i="5"/>
  <c r="L39" i="5"/>
  <c r="K39" i="5"/>
  <c r="H39" i="5"/>
  <c r="J39" i="5"/>
  <c r="G39" i="5"/>
  <c r="V38" i="5"/>
  <c r="R38" i="5"/>
  <c r="S38" i="5"/>
  <c r="L38" i="5"/>
  <c r="K38" i="5"/>
  <c r="H38" i="5"/>
  <c r="J38" i="5"/>
  <c r="G38" i="5"/>
  <c r="V37" i="5"/>
  <c r="R37" i="5"/>
  <c r="S37" i="5"/>
  <c r="L37" i="5"/>
  <c r="K37" i="5"/>
  <c r="H37" i="5"/>
  <c r="J37" i="5"/>
  <c r="G37" i="5"/>
  <c r="F48" i="5"/>
  <c r="G48" i="5"/>
  <c r="V36" i="5"/>
  <c r="R36" i="5"/>
  <c r="S36" i="5"/>
  <c r="L36" i="5"/>
  <c r="K36" i="5"/>
  <c r="H36" i="5"/>
  <c r="J36" i="5"/>
  <c r="G36" i="5"/>
  <c r="G51" i="5"/>
  <c r="F63" i="5"/>
  <c r="G63" i="5"/>
  <c r="H51" i="5"/>
  <c r="J51" i="5"/>
  <c r="K51" i="5"/>
  <c r="L51" i="5"/>
  <c r="R51" i="5"/>
  <c r="S51" i="5"/>
  <c r="V51" i="5"/>
  <c r="G52" i="5"/>
  <c r="H52" i="5"/>
  <c r="J52" i="5"/>
  <c r="K52" i="5"/>
  <c r="L52" i="5"/>
  <c r="R52" i="5"/>
  <c r="S52" i="5"/>
  <c r="V52" i="5"/>
  <c r="G53" i="5"/>
  <c r="H53" i="5"/>
  <c r="J53" i="5"/>
  <c r="K53" i="5"/>
  <c r="L53" i="5"/>
  <c r="R53" i="5"/>
  <c r="S53" i="5"/>
  <c r="V53" i="5"/>
  <c r="G54" i="5"/>
  <c r="H54" i="5"/>
  <c r="J54" i="5"/>
  <c r="K54" i="5"/>
  <c r="L54" i="5"/>
  <c r="R54" i="5"/>
  <c r="S54" i="5"/>
  <c r="V54" i="5"/>
  <c r="G55" i="5"/>
  <c r="H55" i="5"/>
  <c r="J55" i="5"/>
  <c r="K55" i="5"/>
  <c r="L55" i="5"/>
  <c r="R55" i="5"/>
  <c r="S55" i="5"/>
  <c r="V55" i="5"/>
  <c r="G56" i="5"/>
  <c r="H56" i="5"/>
  <c r="J56" i="5"/>
  <c r="K56" i="5"/>
  <c r="L56" i="5"/>
  <c r="R56" i="5"/>
  <c r="S56" i="5"/>
  <c r="V56" i="5"/>
  <c r="G57" i="5"/>
  <c r="H57" i="5"/>
  <c r="J57" i="5"/>
  <c r="K57" i="5"/>
  <c r="L57" i="5"/>
  <c r="R57" i="5"/>
  <c r="S57" i="5"/>
  <c r="V57" i="5"/>
  <c r="G58" i="5"/>
  <c r="H58" i="5"/>
  <c r="J58" i="5"/>
  <c r="K58" i="5"/>
  <c r="L58" i="5"/>
  <c r="R58" i="5"/>
  <c r="S58" i="5"/>
  <c r="V58" i="5"/>
  <c r="G59" i="5"/>
  <c r="H59" i="5"/>
  <c r="J59" i="5"/>
  <c r="K59" i="5"/>
  <c r="L59" i="5"/>
  <c r="R59" i="5"/>
  <c r="S59" i="5"/>
  <c r="V59" i="5"/>
  <c r="G60" i="5"/>
  <c r="H60" i="5"/>
  <c r="J60" i="5"/>
  <c r="K60" i="5"/>
  <c r="L60" i="5"/>
  <c r="R60" i="5"/>
  <c r="S60" i="5"/>
  <c r="V60" i="5"/>
  <c r="G61" i="5"/>
  <c r="H61" i="5"/>
  <c r="J61" i="5"/>
  <c r="K61" i="5"/>
  <c r="L61" i="5"/>
  <c r="R61" i="5"/>
  <c r="S61" i="5"/>
  <c r="V61" i="5"/>
  <c r="G62" i="5"/>
  <c r="H62" i="5"/>
  <c r="J62" i="5"/>
  <c r="K62" i="5"/>
  <c r="L62" i="5"/>
  <c r="R62" i="5"/>
  <c r="S62" i="5"/>
  <c r="V62" i="5"/>
  <c r="G29" i="5"/>
  <c r="L32" i="5"/>
  <c r="L31" i="5"/>
  <c r="H31" i="5"/>
  <c r="J31" i="5"/>
  <c r="V30" i="5"/>
  <c r="R30" i="5"/>
  <c r="S30" i="5"/>
  <c r="H30" i="5"/>
  <c r="J30" i="5"/>
  <c r="H22" i="5"/>
  <c r="J22" i="5"/>
  <c r="F22" i="5"/>
  <c r="L22" i="5"/>
  <c r="F21" i="5"/>
  <c r="K21" i="5"/>
  <c r="F20" i="5"/>
  <c r="L20" i="5"/>
  <c r="H20" i="5"/>
  <c r="J20" i="5"/>
  <c r="V72" i="5"/>
  <c r="V71" i="5"/>
  <c r="V67" i="5"/>
  <c r="V66" i="5"/>
  <c r="V32" i="5"/>
  <c r="V29" i="5"/>
  <c r="V19" i="5"/>
  <c r="V18" i="5"/>
  <c r="V17" i="5"/>
  <c r="V16" i="5"/>
  <c r="V15" i="5"/>
  <c r="V13" i="5"/>
  <c r="V12" i="5"/>
  <c r="V11" i="5"/>
  <c r="V10" i="5"/>
  <c r="V9" i="5"/>
  <c r="V8" i="5"/>
  <c r="R8" i="5"/>
  <c r="S8" i="5"/>
  <c r="R9" i="5"/>
  <c r="S9" i="5"/>
  <c r="R10" i="5"/>
  <c r="S10" i="5"/>
  <c r="R11" i="5"/>
  <c r="S11" i="5"/>
  <c r="R12" i="5"/>
  <c r="S12" i="5"/>
  <c r="R13" i="5"/>
  <c r="S13" i="5"/>
  <c r="R15" i="5"/>
  <c r="S15" i="5"/>
  <c r="R16" i="5"/>
  <c r="S16" i="5"/>
  <c r="R17" i="5"/>
  <c r="S17" i="5"/>
  <c r="R18" i="5"/>
  <c r="S18" i="5"/>
  <c r="R19" i="5"/>
  <c r="S19" i="5"/>
  <c r="R29" i="5"/>
  <c r="S29" i="5"/>
  <c r="R32" i="5"/>
  <c r="S32" i="5"/>
  <c r="R66" i="5"/>
  <c r="S66" i="5"/>
  <c r="R67" i="5"/>
  <c r="S67" i="5"/>
  <c r="R71" i="5"/>
  <c r="S71" i="5"/>
  <c r="R72" i="5"/>
  <c r="S72" i="5"/>
  <c r="H71" i="5"/>
  <c r="J71" i="5"/>
  <c r="I73" i="5" s="1"/>
  <c r="J73" i="5" s="1"/>
  <c r="H72" i="5"/>
  <c r="J72" i="5"/>
  <c r="G71" i="5"/>
  <c r="F73" i="5"/>
  <c r="G73" i="5"/>
  <c r="G72" i="5"/>
  <c r="H66" i="5"/>
  <c r="J66" i="5"/>
  <c r="I68" i="5" s="1"/>
  <c r="J68" i="5" s="1"/>
  <c r="G66" i="5"/>
  <c r="G67" i="5"/>
  <c r="H29" i="5"/>
  <c r="J29" i="5"/>
  <c r="I33" i="5" s="1"/>
  <c r="J33" i="5" s="1"/>
  <c r="H32" i="5"/>
  <c r="J32" i="5"/>
  <c r="H8" i="5"/>
  <c r="J8" i="5"/>
  <c r="H9" i="5"/>
  <c r="J9" i="5"/>
  <c r="H10" i="5"/>
  <c r="J10" i="5"/>
  <c r="H11" i="5"/>
  <c r="J11" i="5"/>
  <c r="H12" i="5"/>
  <c r="J12" i="5"/>
  <c r="H13" i="5"/>
  <c r="J13" i="5"/>
  <c r="H15" i="5"/>
  <c r="J15" i="5"/>
  <c r="H16" i="5"/>
  <c r="J16" i="5"/>
  <c r="H17" i="5"/>
  <c r="J17" i="5"/>
  <c r="H18" i="5"/>
  <c r="J18" i="5"/>
  <c r="H19" i="5"/>
  <c r="J19" i="5"/>
  <c r="G8" i="5"/>
  <c r="G9" i="5"/>
  <c r="G10" i="5"/>
  <c r="G11" i="5"/>
  <c r="G12" i="5"/>
  <c r="G13" i="5"/>
  <c r="G15" i="5"/>
  <c r="G16" i="5"/>
  <c r="G17" i="5"/>
  <c r="G18" i="5"/>
  <c r="G19" i="5"/>
  <c r="L16" i="5"/>
  <c r="K16" i="5"/>
  <c r="L13" i="5"/>
  <c r="K13" i="5"/>
  <c r="L11" i="5"/>
  <c r="K11" i="5"/>
  <c r="L9" i="5"/>
  <c r="K9" i="5"/>
  <c r="K72" i="5"/>
  <c r="L72" i="5"/>
  <c r="L71" i="5"/>
  <c r="K71" i="5"/>
  <c r="L66" i="5"/>
  <c r="K66" i="5"/>
  <c r="K17" i="5"/>
  <c r="L17" i="5"/>
  <c r="K18" i="5"/>
  <c r="L18" i="5"/>
  <c r="K19" i="5"/>
  <c r="L19" i="5"/>
  <c r="L15" i="5"/>
  <c r="K15" i="5"/>
  <c r="L12" i="5"/>
  <c r="K12" i="5"/>
  <c r="L10" i="5"/>
  <c r="K10" i="5"/>
  <c r="L8" i="5"/>
  <c r="K8" i="5"/>
  <c r="L67" i="5"/>
  <c r="K67" i="5"/>
  <c r="G31" i="5"/>
  <c r="H21" i="5"/>
  <c r="J21" i="5"/>
  <c r="K30" i="5"/>
  <c r="G30" i="5"/>
  <c r="F33" i="5"/>
  <c r="G33" i="5"/>
  <c r="L30" i="5"/>
  <c r="G20" i="5"/>
  <c r="K20" i="5"/>
  <c r="K22" i="5"/>
  <c r="L21" i="5"/>
  <c r="G32" i="5"/>
  <c r="K29" i="5"/>
  <c r="L29" i="5"/>
  <c r="K31" i="5"/>
  <c r="K32" i="5"/>
  <c r="G22" i="5"/>
  <c r="G21" i="5"/>
  <c r="H67" i="5"/>
  <c r="J67" i="5"/>
  <c r="F68" i="5"/>
  <c r="G68" i="5"/>
  <c r="I48" i="5" l="1"/>
  <c r="J48" i="5" s="1"/>
  <c r="I63" i="5"/>
  <c r="J63" i="5" s="1"/>
  <c r="K63" i="5" s="1"/>
  <c r="K73" i="5"/>
  <c r="L73" i="5"/>
  <c r="K68" i="5"/>
  <c r="L68" i="5"/>
  <c r="L48" i="5"/>
  <c r="K48" i="5"/>
  <c r="L33" i="5"/>
  <c r="K33" i="5"/>
  <c r="F26" i="5"/>
  <c r="I26" i="5"/>
  <c r="J26" i="5" s="1"/>
  <c r="G26" i="5"/>
  <c r="I79" i="5"/>
  <c r="J79" i="5" s="1"/>
  <c r="F79" i="5"/>
  <c r="G79" i="5" s="1"/>
  <c r="L63" i="5" l="1"/>
  <c r="L26" i="5"/>
  <c r="J82" i="5"/>
  <c r="J83" i="5" s="1"/>
  <c r="J84" i="5" s="1"/>
  <c r="K26" i="5"/>
  <c r="L79" i="5"/>
  <c r="G82" i="5"/>
  <c r="K79" i="5"/>
  <c r="J85" i="5" l="1"/>
  <c r="G83" i="5"/>
  <c r="G84" i="5" s="1"/>
</calcChain>
</file>

<file path=xl/comments1.xml><?xml version="1.0" encoding="utf-8"?>
<comments xmlns="http://schemas.openxmlformats.org/spreadsheetml/2006/main">
  <authors>
    <author xml:space="preserve">mayte </author>
    <author>Metro de Madrid S.A.</author>
  </authors>
  <commentList>
    <comment ref="B3" authorId="0" shapeId="0">
      <text>
        <r>
          <rPr>
            <sz val="8"/>
            <color indexed="81"/>
            <rFont val="Tahoma"/>
            <family val="2"/>
          </rPr>
          <t xml:space="preserve">
INTRODUCIR NOMBRE CONTRATA</t>
        </r>
      </text>
    </comment>
    <comment ref="V5" authorId="1" shapeId="0">
      <text>
        <r>
          <rPr>
            <b/>
            <sz val="8"/>
            <color indexed="81"/>
            <rFont val="Tahoma"/>
            <family val="2"/>
          </rPr>
          <t>LOTE CORRESPONDIENTES A ZONAS DE J.PANDAL Y J.L.CUADRADO</t>
        </r>
      </text>
    </comment>
  </commentList>
</comments>
</file>

<file path=xl/sharedStrings.xml><?xml version="1.0" encoding="utf-8"?>
<sst xmlns="http://schemas.openxmlformats.org/spreadsheetml/2006/main" count="275" uniqueCount="160">
  <si>
    <t/>
  </si>
  <si>
    <t>Presupuesto</t>
  </si>
  <si>
    <t>Código</t>
  </si>
  <si>
    <t>Resumen</t>
  </si>
  <si>
    <t>ImpPres</t>
  </si>
  <si>
    <t>NatC</t>
  </si>
  <si>
    <t>Ud</t>
  </si>
  <si>
    <t>CanPres</t>
  </si>
  <si>
    <t>Pres</t>
  </si>
  <si>
    <t>Capítulo</t>
  </si>
  <si>
    <t>Partida</t>
  </si>
  <si>
    <t>m</t>
  </si>
  <si>
    <t>Total C004</t>
  </si>
  <si>
    <t>PRESUPUESTO LICITACIÓN</t>
  </si>
  <si>
    <t>CONTRATISTA:</t>
  </si>
  <si>
    <t>Diferencial</t>
  </si>
  <si>
    <t>% Baja por ud</t>
  </si>
  <si>
    <t>Total C005</t>
  </si>
  <si>
    <t>SOLDADURA ALUMINOTÉRMICA</t>
  </si>
  <si>
    <t>BAJA DE LICITACIÓN</t>
  </si>
  <si>
    <t>CORRECCIÓN DEL ANCHO DE VÍA</t>
  </si>
  <si>
    <t>Material</t>
  </si>
  <si>
    <t>Total C006</t>
  </si>
  <si>
    <t>TRABAJOS EN CARRIL</t>
  </si>
  <si>
    <t>SUMINISTROS DE PEQUEÑO MATERIAL DE VÍA</t>
  </si>
  <si>
    <t>RENOVACIÓN DE CUPON</t>
  </si>
  <si>
    <t>CONEXIONADO DE JUNTA AISLANTE PARA SEÑALES</t>
  </si>
  <si>
    <t>RENOVACIÓN DE JUNTA AISLANTE</t>
  </si>
  <si>
    <t>PERMUTA DE CARRIL SIN CONTRACARRIL</t>
  </si>
  <si>
    <t>PERMUTA DE CARRIL CON CONTRACARRIL</t>
  </si>
  <si>
    <t>RENOVACIÓN DE CARRIL SIN CONTRACARRIL</t>
  </si>
  <si>
    <t>RENOVACIÓN DE CARRIL CON CONTRACARRIL</t>
  </si>
  <si>
    <t>SOLDADURA ALUMINOTÉRMICA EN TALONES Y/O CONTRACARRIL</t>
  </si>
  <si>
    <t>MANO DE OBRA RENOVACIÓN CUPON</t>
  </si>
  <si>
    <t>MANO DE OBRA RENOVACIÓN DE CARRIL SIN CONTRACARRIL</t>
  </si>
  <si>
    <t>MANO DE OBRA RENOVACIÓN CARRIL CON CONTRACARRIL</t>
  </si>
  <si>
    <t>MANO DE OBRA DE RENOVACIÓN DE JUNTA AISLANTE</t>
  </si>
  <si>
    <t>LIBERACIÓN DE TENSIONES</t>
  </si>
  <si>
    <t>LIBERACIÓN DE TENSIONES POR CALENTAMIENTO SOLAR (PLACA SUFETRA SIN CC)</t>
  </si>
  <si>
    <t>LIBERACIÓN DE TENSIONES POR CALENTAMIENTO SOLAR (PLACA SUFETRA CON CC)</t>
  </si>
  <si>
    <t>LIBERACIÓN DE TENSIONES POR TENSORES HIDRÁULICOS (TRAVIESA HORM. MONOBLOCK SIN CC)</t>
  </si>
  <si>
    <t>LIBERACIÓN DE TENSIONES POR TENSORES HIDRÁULICOS (TRAVIESA HORM. MONOBLOCK CON CC)</t>
  </si>
  <si>
    <t>LIBERACIÓN DE TENSIONES POR CALENTAMIENTO SOLAR (SUJECIÓN PANDROL SIN CC)</t>
  </si>
  <si>
    <t>LIBERACIÓN DE TENSIONES POR CALENTAMIENTO SOLAR (SUJECIÓN VOSSLOH SIN CC)</t>
  </si>
  <si>
    <t>LIBERACIÓN DE TENSIONES POR CALENTAMIENTO SOLAR (SUJECIÓN ENR SIN CC)</t>
  </si>
  <si>
    <t>LIBERACIÓN DE TENSIONES POR CALENTAMIENTO SOLAR (SUJECIÓN PANDROL CON CC)</t>
  </si>
  <si>
    <t>LIBERACIÓN DE TENSIONES POR CALENTAMIENTO SOLAR (SUJECIÓN VOSSLOH CON CC)</t>
  </si>
  <si>
    <t>LIBERACIÓN DE TENSIONES POR CALENTAMIENTO SOLAR (SUJECIÓN ENR CON CC)</t>
  </si>
  <si>
    <t>LIBERACIÓN DE TENSIONES POR TENSORES HIDRÁULICOS (SUJECIÓN PANDROL SIN CC)</t>
  </si>
  <si>
    <t>LIBERACIÓN DE TENSIONES POR TENSORES HIDRÁULICOS (SUJECIÓN PANDROL CON CC)</t>
  </si>
  <si>
    <t>RENOVACIÓN DE SUJECIÓNES, ASIENTO Y PEQUEÑO MATERIAL DE VÍA</t>
  </si>
  <si>
    <t>TRABAJOS EN PEQUEÑO MATERIAL DE VÍA</t>
  </si>
  <si>
    <t>PRECIOS UNIT</t>
  </si>
  <si>
    <t>MEDICION CUADRADO</t>
  </si>
  <si>
    <t>(CUADRADO+J.PANDAL)*2</t>
  </si>
  <si>
    <t>MEDICION J.PANDAL</t>
  </si>
  <si>
    <t>CORRECCIÓN DE ANCHO DE VÍA CON PLACAS ACODADAS O AISLADORES</t>
  </si>
  <si>
    <t>ud</t>
  </si>
  <si>
    <t>CORRECCIÓN DE ANCHO DE VÍA EN TRAVIESA DE MADERA</t>
  </si>
  <si>
    <t>DESMONTAJE DE CARRIL Y JUNTAS PARA CORRIDO DE CARRIL</t>
  </si>
  <si>
    <t>CORRIDO LONGITUDINAL DE CARRIL</t>
  </si>
  <si>
    <t>MONTAJE Y ENGRAPADO DE CARRIL PARA CORRIDO DE CARRIL</t>
  </si>
  <si>
    <t>SOLDADURA ELECTRICA DE CARRIL A TOPE POR CHISPORROTEO. DIURNO</t>
  </si>
  <si>
    <t>SOLDADURA ELECTRICA DE CARRIL A TOPE POR CHISPORROTEO. NOCTURNO</t>
  </si>
  <si>
    <t>SERVICIO:</t>
  </si>
  <si>
    <t>(*)</t>
  </si>
  <si>
    <t>(**)</t>
  </si>
  <si>
    <t>LOS PRECIOS UNITARIOS DE LICITACION REFLEJADOS EN ESTA TABLA Y PRECIOS UNITARIOS A OFERTAR TENDRAN LA CONSIDERACION DE PRECIOS FINALES, ESTANDO POR TANTO INCLUIDOS LOS COSTES RELATIVOS A GASTOS GENERALES Y BENEFICIO INDUSTRIAL</t>
  </si>
  <si>
    <t>EL IMPORTE REFLEJADO EN LA COLUMNA "PRES" DEL PRESUPUESTO DE LICITACION NO SE REFIERE A PRECIOS MÁXIMOS. LOS PRECIOS OFERTADOS EN LA COLUMNA "PRES" DE LA OFERTA PRESENTADA PUEDEN SUPERAR EL "PRECIO UNITARIO DE LICITACIÓN" DE LA PARTIDAS CORRESPONDIENTE.  NO OBSTANTE, EL SUMATORIO DE "TOTAL OFERTA (ImpPres)" CORRESPONDIENTE A LA CELDA PRESUPUESTO TOTAL OFERTA NO PUEDE SUPERAR EL VALOR DEL PRESUPUESTO TOTAL LICITACIÓN (ESTE ÚLTIMO CORRESPONDE AL PRESUPUESTO MÁXIMO DE LICITACIÓN )</t>
  </si>
  <si>
    <t xml:space="preserve">C001         </t>
  </si>
  <si>
    <t xml:space="preserve">C001CP         </t>
  </si>
  <si>
    <t xml:space="preserve">C001MOCP          </t>
  </si>
  <si>
    <t xml:space="preserve">C001C             </t>
  </si>
  <si>
    <t xml:space="preserve">C001MOC           </t>
  </si>
  <si>
    <t xml:space="preserve">C001CCC           </t>
  </si>
  <si>
    <t xml:space="preserve">C001MOCCC         </t>
  </si>
  <si>
    <t xml:space="preserve">C001J           </t>
  </si>
  <si>
    <t xml:space="preserve">C001MOJ           </t>
  </si>
  <si>
    <t xml:space="preserve">C001CXJ             </t>
  </si>
  <si>
    <t xml:space="preserve">C001P         </t>
  </si>
  <si>
    <t xml:space="preserve">C001PCC            </t>
  </si>
  <si>
    <t xml:space="preserve">C001COC1   </t>
  </si>
  <si>
    <t>C001COC2</t>
  </si>
  <si>
    <t>C001COC3</t>
  </si>
  <si>
    <t>C002</t>
  </si>
  <si>
    <t xml:space="preserve">C002SA            </t>
  </si>
  <si>
    <t xml:space="preserve">C002SACC          </t>
  </si>
  <si>
    <t xml:space="preserve">C002SE2         </t>
  </si>
  <si>
    <t xml:space="preserve">C002SE3         </t>
  </si>
  <si>
    <t>C003</t>
  </si>
  <si>
    <t>C004</t>
  </si>
  <si>
    <t xml:space="preserve">OFERTA </t>
  </si>
  <si>
    <t>REPLANTEO DE CARRIL</t>
  </si>
  <si>
    <t>TRASLADO DE MATERIAL ENTRE DEPOSITOS MEDIANTE CAMION GRUA</t>
  </si>
  <si>
    <t>TRASLADO DE MATERIAL ENTRE DEPOSITOS MEDIANTE GÓNDOLA</t>
  </si>
  <si>
    <t>TRABAJOS EN DEPÓSITO PARA PREPARACIÓN DE MATERIAL</t>
  </si>
  <si>
    <t>IMPLANTACIÓN DE CONTRACARRIL EXENTO</t>
  </si>
  <si>
    <t>MONTAJE O DESMONTAJE DE SUPLEMENTO DE CONTRACARRIL</t>
  </si>
  <si>
    <t>DEMONTAJE Y MONTAJE DE CONTRACARRIL EXISTENTE</t>
  </si>
  <si>
    <t>IMPLANTACION DE CONTRACARRIL EN VIA EN PLACA I/PICADO DE SOLERA</t>
  </si>
  <si>
    <t>IMPLANTACION DE CONTRACARRIL EN VIA EN PLACA I/RECRECIDO DE SOLERA</t>
  </si>
  <si>
    <t>MANO DE OBRA DE IMPLANTACION DE CONTRACARRIL EN VIA EN PLACA I/PICADO DE SOLERA</t>
  </si>
  <si>
    <t>MANO DE OBRA DE IMPLANTACION DE CONTRACARRIL EN VIA EN PLACA CON RECRECIDO DE SOLERA</t>
  </si>
  <si>
    <t>MANO DE OBRA DE IMPLANTACION DE CONTRACARRIL EN PLATAFORMA CON CARRIL EMBEBIDO</t>
  </si>
  <si>
    <t>IMPLANTACION DE CONTRACARRIL EN TRAVIESA DE MADERA SOBRE BALASTO</t>
  </si>
  <si>
    <t>IMPLANTACION DE CONTRACARRIL EN TRAVIESA DE HORMIGON SOBRE BALASTO</t>
  </si>
  <si>
    <t>MANO DE OBRA DE IMPLANTACION DE CONTRACARRIL EN TRAVIESA DE MADERA SOBRE BALASTO</t>
  </si>
  <si>
    <t>MANO DE OBRA DE IMPLANTACION DE CONTRACARRIL EN TRAVIESA DE HORMIGON SOBRE BALASTO</t>
  </si>
  <si>
    <t>SUMINISTRO DE PLACA DE CONTRACARRIL U33 TIPO PANDROL  PARA TRAVIESA DE MADERA PARA CARRIL UIC 54</t>
  </si>
  <si>
    <t>TOMA DE DATOS TOPOGRAFICOS POR MEDIOS MANUALES</t>
  </si>
  <si>
    <t>TRATAMIENTO DE DATOS TOPOGRAFICOS EN GABINETE</t>
  </si>
  <si>
    <t>C005</t>
  </si>
  <si>
    <t xml:space="preserve">C006  </t>
  </si>
  <si>
    <t xml:space="preserve">C007            </t>
  </si>
  <si>
    <t>C00RC</t>
  </si>
  <si>
    <t>C001TEDCG</t>
  </si>
  <si>
    <t>C001TEDGO</t>
  </si>
  <si>
    <t>C001TD</t>
  </si>
  <si>
    <t>C004LTP</t>
  </si>
  <si>
    <t>C004LTV</t>
  </si>
  <si>
    <t>C004LTPCC</t>
  </si>
  <si>
    <t>C004LTSCC</t>
  </si>
  <si>
    <t>C004LTECC</t>
  </si>
  <si>
    <t>C004LTVCC</t>
  </si>
  <si>
    <t>C004LTHM</t>
  </si>
  <si>
    <t>C004LTM</t>
  </si>
  <si>
    <t>C004LTHPCC</t>
  </si>
  <si>
    <t>C004LTHP</t>
  </si>
  <si>
    <t>C004LTS</t>
  </si>
  <si>
    <t>C003MDSCC</t>
  </si>
  <si>
    <t>C00MDCC</t>
  </si>
  <si>
    <t>C003ICCP</t>
  </si>
  <si>
    <t>C003ICCR</t>
  </si>
  <si>
    <t>C003MOCCP</t>
  </si>
  <si>
    <t>C003MOCCR</t>
  </si>
  <si>
    <t>C003MOCCB</t>
  </si>
  <si>
    <t>C003ICCTM</t>
  </si>
  <si>
    <t>C003ICCTH</t>
  </si>
  <si>
    <t>C003MOCCTM</t>
  </si>
  <si>
    <t>C003MOCCTMH</t>
  </si>
  <si>
    <t>C003SCC</t>
  </si>
  <si>
    <t>C004LTE</t>
  </si>
  <si>
    <t xml:space="preserve">C005PAC          </t>
  </si>
  <si>
    <t xml:space="preserve">C005TMD          </t>
  </si>
  <si>
    <t xml:space="preserve">C006CPT         </t>
  </si>
  <si>
    <t>C006CPTB</t>
  </si>
  <si>
    <t xml:space="preserve">C007TDTM       </t>
  </si>
  <si>
    <t xml:space="preserve">C007TDTC    </t>
  </si>
  <si>
    <t>C007TDTG</t>
  </si>
  <si>
    <t>Total C001</t>
  </si>
  <si>
    <t>Total C002</t>
  </si>
  <si>
    <t>Total C003</t>
  </si>
  <si>
    <t>Total C007</t>
  </si>
  <si>
    <t>Servicio para cuatro (4) años</t>
  </si>
  <si>
    <t>TOMA DE DATOS TOPOGRAFICOS CON CARRO GEOMÉTRICO DE VÍA TIPO LEICA O EQUIVALENTE</t>
  </si>
  <si>
    <t>CONTROL TOPOGRÁFICO</t>
  </si>
  <si>
    <t>BASE IMPONIBLE</t>
  </si>
  <si>
    <t>IVA</t>
  </si>
  <si>
    <t>PRESUPUESTO BASE DE LICITACIÓN</t>
  </si>
  <si>
    <t>Renovación de carril por defectos y desgastes en zonas de guiado y rodadura así como por fisuras detectadas mediante inspección de ultrasonidos. Lote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</si>
</sst>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b/>
      <sz val="9"/>
      <name val="Arial"/>
      <family val="2"/>
    </font>
    <font>
      <sz val="9"/>
      <name val="Arial"/>
      <family val="2"/>
    </font>
    <font>
      <b/>
      <i/>
      <sz val="9"/>
      <color indexed="9"/>
      <name val="Arial"/>
      <family val="2"/>
    </font>
    <font>
      <sz val="9"/>
      <color indexed="9"/>
      <name val="Arial"/>
      <family val="2"/>
    </font>
    <font>
      <b/>
      <sz val="9"/>
      <color indexed="9"/>
      <name val="Arial"/>
      <family val="2"/>
    </font>
    <font>
      <sz val="8"/>
      <name val="Arial"/>
      <family val="2"/>
    </font>
    <font>
      <b/>
      <sz val="9"/>
      <color indexed="18"/>
      <name val="Arial"/>
      <family val="2"/>
    </font>
    <font>
      <b/>
      <sz val="11"/>
      <color indexed="9"/>
      <name val="Arial"/>
      <family val="2"/>
    </font>
    <font>
      <b/>
      <sz val="11"/>
      <name val="Arial"/>
      <family val="2"/>
    </font>
    <font>
      <sz val="9"/>
      <color indexed="10"/>
      <name val="Arial"/>
      <family val="2"/>
    </font>
    <font>
      <b/>
      <sz val="11"/>
      <name val="Verdana"/>
      <family val="2"/>
    </font>
    <font>
      <sz val="11"/>
      <name val="Arial"/>
      <family val="2"/>
    </font>
    <font>
      <sz val="8"/>
      <color indexed="81"/>
      <name val="Tahoma"/>
      <family val="2"/>
    </font>
    <font>
      <b/>
      <sz val="9"/>
      <color indexed="10"/>
      <name val="Arial"/>
      <family val="2"/>
    </font>
    <font>
      <sz val="10"/>
      <name val="Arial"/>
      <family val="2"/>
    </font>
    <font>
      <sz val="10"/>
      <name val="Arial"/>
      <family val="2"/>
    </font>
    <font>
      <b/>
      <sz val="9"/>
      <color indexed="55"/>
      <name val="Arial"/>
      <family val="2"/>
    </font>
    <font>
      <b/>
      <sz val="8"/>
      <color indexed="81"/>
      <name val="Tahoma"/>
      <family val="2"/>
    </font>
    <font>
      <sz val="11"/>
      <name val="Symbol"/>
      <family val="1"/>
      <charset val="2"/>
    </font>
    <font>
      <sz val="9"/>
      <color rgb="FFFF0000"/>
      <name val="Arial"/>
      <family val="2"/>
    </font>
    <font>
      <b/>
      <i/>
      <sz val="8"/>
      <color rgb="FFFF0000"/>
      <name val="Arial"/>
      <family val="2"/>
    </font>
    <font>
      <b/>
      <sz val="8"/>
      <color rgb="FFFF0000"/>
      <name val="Arial"/>
      <family val="2"/>
    </font>
    <font>
      <b/>
      <i/>
      <sz val="9"/>
      <color rgb="FFFF0000"/>
      <name val="Arial"/>
      <family val="2"/>
    </font>
    <font>
      <b/>
      <sz val="9"/>
      <color rgb="FFFF0000"/>
      <name val="Arial"/>
      <family val="2"/>
    </font>
    <font>
      <b/>
      <sz val="9"/>
      <color theme="0" tint="-0.249977111117893"/>
      <name val="Arial"/>
      <family val="2"/>
    </font>
  </fonts>
  <fills count="8">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right/>
      <top style="medium">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6" fillId="0" borderId="0"/>
  </cellStyleXfs>
  <cellXfs count="141">
    <xf numFmtId="0" fontId="0" fillId="0" borderId="0" xfId="0"/>
    <xf numFmtId="0" fontId="1" fillId="0" borderId="0" xfId="0" applyFont="1"/>
    <xf numFmtId="0" fontId="2" fillId="0" borderId="0" xfId="0" applyFont="1"/>
    <xf numFmtId="49" fontId="1" fillId="0" borderId="0" xfId="0" applyNumberFormat="1" applyFont="1" applyAlignment="1">
      <alignment vertical="top"/>
    </xf>
    <xf numFmtId="0" fontId="1" fillId="0" borderId="0" xfId="0" applyFont="1" applyAlignment="1">
      <alignment vertical="top"/>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49" fontId="3" fillId="2" borderId="1" xfId="0" applyNumberFormat="1" applyFont="1" applyFill="1" applyBorder="1" applyAlignment="1">
      <alignment horizontal="left" vertical="top"/>
    </xf>
    <xf numFmtId="49" fontId="3" fillId="2" borderId="1" xfId="0" applyNumberFormat="1" applyFont="1" applyFill="1" applyBorder="1" applyAlignment="1">
      <alignment horizontal="left" vertical="top" wrapText="1"/>
    </xf>
    <xf numFmtId="49" fontId="3" fillId="2" borderId="1" xfId="0" applyNumberFormat="1" applyFont="1" applyFill="1" applyBorder="1" applyAlignment="1">
      <alignment horizontal="center" vertical="top"/>
    </xf>
    <xf numFmtId="0" fontId="5" fillId="2" borderId="2" xfId="0" applyFont="1" applyFill="1" applyBorder="1" applyAlignment="1">
      <alignment horizontal="left" vertical="top"/>
    </xf>
    <xf numFmtId="0" fontId="1" fillId="0" borderId="0" xfId="0" applyFont="1" applyAlignment="1">
      <alignment horizontal="center" vertical="top"/>
    </xf>
    <xf numFmtId="49" fontId="2"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5" fillId="2" borderId="2" xfId="0" applyFont="1" applyFill="1" applyBorder="1" applyAlignment="1">
      <alignment horizontal="center" vertical="top"/>
    </xf>
    <xf numFmtId="0" fontId="2" fillId="0" borderId="0" xfId="0" applyFont="1" applyAlignment="1">
      <alignment horizontal="center"/>
    </xf>
    <xf numFmtId="49" fontId="1" fillId="0" borderId="0" xfId="0" applyNumberFormat="1" applyFont="1" applyFill="1" applyBorder="1" applyAlignment="1">
      <alignment horizontal="left" vertical="top" wrapText="1"/>
    </xf>
    <xf numFmtId="0" fontId="7" fillId="0" borderId="0" xfId="0" applyFont="1" applyFill="1"/>
    <xf numFmtId="0" fontId="8" fillId="2" borderId="0" xfId="0" applyFont="1" applyFill="1" applyBorder="1" applyAlignment="1">
      <alignment horizontal="left" vertical="top"/>
    </xf>
    <xf numFmtId="0" fontId="8" fillId="2" borderId="0" xfId="0" applyFont="1" applyFill="1" applyBorder="1" applyAlignment="1">
      <alignment horizontal="center" vertical="top"/>
    </xf>
    <xf numFmtId="49" fontId="8" fillId="2" borderId="0" xfId="0" applyNumberFormat="1" applyFont="1" applyFill="1" applyBorder="1" applyAlignment="1">
      <alignment horizontal="left" vertical="top" wrapText="1"/>
    </xf>
    <xf numFmtId="0" fontId="9" fillId="0" borderId="0" xfId="0" applyFont="1"/>
    <xf numFmtId="49" fontId="3" fillId="2" borderId="3" xfId="0" applyNumberFormat="1" applyFont="1" applyFill="1" applyBorder="1" applyAlignment="1">
      <alignment horizontal="left" vertical="top"/>
    </xf>
    <xf numFmtId="49" fontId="3" fillId="2" borderId="4" xfId="0" applyNumberFormat="1" applyFont="1" applyFill="1" applyBorder="1" applyAlignment="1">
      <alignment horizontal="left" vertical="top"/>
    </xf>
    <xf numFmtId="49" fontId="3" fillId="2" borderId="5" xfId="0" applyNumberFormat="1" applyFont="1" applyFill="1" applyBorder="1" applyAlignment="1">
      <alignment horizontal="left" vertical="top"/>
    </xf>
    <xf numFmtId="4" fontId="2" fillId="3" borderId="6" xfId="0" applyNumberFormat="1" applyFont="1" applyFill="1" applyBorder="1" applyAlignment="1">
      <alignment horizontal="left" vertical="top"/>
    </xf>
    <xf numFmtId="4" fontId="2" fillId="3" borderId="0" xfId="0" applyNumberFormat="1" applyFont="1" applyFill="1" applyBorder="1" applyAlignment="1">
      <alignment horizontal="left" vertical="top"/>
    </xf>
    <xf numFmtId="4" fontId="2" fillId="3" borderId="7" xfId="0" applyNumberFormat="1" applyFont="1" applyFill="1" applyBorder="1" applyAlignment="1">
      <alignment horizontal="left" vertical="top"/>
    </xf>
    <xf numFmtId="4" fontId="2" fillId="0" borderId="0" xfId="0" applyNumberFormat="1" applyFont="1" applyFill="1" applyBorder="1" applyAlignment="1">
      <alignment horizontal="left" vertical="top"/>
    </xf>
    <xf numFmtId="4" fontId="1" fillId="3" borderId="7" xfId="0" applyNumberFormat="1" applyFont="1" applyFill="1" applyBorder="1" applyAlignment="1">
      <alignment horizontal="left" vertical="top"/>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4" fontId="8" fillId="2" borderId="6" xfId="0" applyNumberFormat="1" applyFont="1" applyFill="1" applyBorder="1" applyAlignment="1">
      <alignment horizontal="left" vertical="top"/>
    </xf>
    <xf numFmtId="4" fontId="8" fillId="2" borderId="0" xfId="0" applyNumberFormat="1" applyFont="1" applyFill="1" applyBorder="1" applyAlignment="1">
      <alignment horizontal="left" vertical="top"/>
    </xf>
    <xf numFmtId="4" fontId="8" fillId="2" borderId="7" xfId="0" applyNumberFormat="1" applyFont="1" applyFill="1" applyBorder="1" applyAlignment="1">
      <alignment horizontal="left"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2" fillId="0" borderId="0" xfId="0" applyFont="1" applyAlignment="1">
      <alignment horizontal="left"/>
    </xf>
    <xf numFmtId="49" fontId="7" fillId="3" borderId="0" xfId="0" applyNumberFormat="1" applyFont="1" applyFill="1" applyBorder="1" applyAlignment="1">
      <alignment horizontal="left" vertical="top"/>
    </xf>
    <xf numFmtId="49" fontId="7" fillId="3" borderId="0" xfId="0" applyNumberFormat="1" applyFont="1" applyFill="1" applyBorder="1" applyAlignment="1">
      <alignment horizontal="center" vertical="top"/>
    </xf>
    <xf numFmtId="49" fontId="7" fillId="3" borderId="0" xfId="0" applyNumberFormat="1" applyFont="1" applyFill="1" applyBorder="1" applyAlignment="1">
      <alignment horizontal="left" vertical="top" wrapText="1"/>
    </xf>
    <xf numFmtId="3" fontId="7" fillId="3" borderId="6" xfId="0" applyNumberFormat="1" applyFont="1" applyFill="1" applyBorder="1" applyAlignment="1">
      <alignment horizontal="left" vertical="top"/>
    </xf>
    <xf numFmtId="4" fontId="7" fillId="3" borderId="0" xfId="0" applyNumberFormat="1" applyFont="1" applyFill="1" applyBorder="1" applyAlignment="1">
      <alignment horizontal="left" vertical="top"/>
    </xf>
    <xf numFmtId="4" fontId="7" fillId="3" borderId="7" xfId="0" applyNumberFormat="1" applyFont="1" applyFill="1" applyBorder="1" applyAlignment="1">
      <alignment horizontal="left" vertical="top"/>
    </xf>
    <xf numFmtId="10" fontId="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10" fontId="14" fillId="0" borderId="0" xfId="0" applyNumberFormat="1" applyFont="1" applyAlignment="1">
      <alignment horizontal="left"/>
    </xf>
    <xf numFmtId="0" fontId="9" fillId="0" borderId="8" xfId="0" applyFont="1" applyFill="1" applyBorder="1"/>
    <xf numFmtId="0" fontId="12" fillId="0" borderId="9" xfId="0" applyFont="1" applyFill="1" applyBorder="1"/>
    <xf numFmtId="0" fontId="12" fillId="0" borderId="9" xfId="0" applyFont="1" applyFill="1" applyBorder="1" applyAlignment="1">
      <alignment horizontal="left"/>
    </xf>
    <xf numFmtId="0" fontId="9" fillId="0" borderId="10" xfId="0" applyFont="1" applyFill="1" applyBorder="1"/>
    <xf numFmtId="0" fontId="1" fillId="0" borderId="2" xfId="0" applyFont="1" applyFill="1" applyBorder="1" applyAlignment="1">
      <alignment horizontal="left"/>
    </xf>
    <xf numFmtId="0" fontId="12" fillId="0" borderId="0" xfId="0" applyFont="1" applyFill="1"/>
    <xf numFmtId="0" fontId="2" fillId="0" borderId="0" xfId="0" applyFont="1" applyFill="1"/>
    <xf numFmtId="0" fontId="11" fillId="0" borderId="0" xfId="0" applyFont="1" applyFill="1" applyBorder="1"/>
    <xf numFmtId="0" fontId="12" fillId="0" borderId="0" xfId="0" applyFont="1" applyFill="1" applyBorder="1"/>
    <xf numFmtId="0" fontId="12" fillId="0" borderId="0" xfId="0" applyFont="1" applyFill="1" applyBorder="1" applyAlignment="1">
      <alignment horizontal="left"/>
    </xf>
    <xf numFmtId="10" fontId="3" fillId="2" borderId="0" xfId="0" applyNumberFormat="1" applyFont="1" applyFill="1" applyBorder="1" applyAlignment="1">
      <alignment horizontal="left" vertical="top"/>
    </xf>
    <xf numFmtId="10" fontId="7" fillId="3" borderId="0" xfId="0" applyNumberFormat="1" applyFont="1" applyFill="1" applyBorder="1" applyAlignment="1">
      <alignment horizontal="left" vertical="top"/>
    </xf>
    <xf numFmtId="10" fontId="2" fillId="0" borderId="0" xfId="0" applyNumberFormat="1" applyFont="1" applyFill="1" applyBorder="1" applyAlignment="1">
      <alignment horizontal="left" vertical="top"/>
    </xf>
    <xf numFmtId="10" fontId="8" fillId="2" borderId="0" xfId="0" applyNumberFormat="1" applyFont="1" applyFill="1" applyBorder="1" applyAlignment="1">
      <alignment horizontal="left" vertical="top"/>
    </xf>
    <xf numFmtId="10" fontId="4" fillId="2" borderId="0" xfId="0" applyNumberFormat="1" applyFont="1" applyFill="1" applyBorder="1" applyAlignment="1">
      <alignment horizontal="left" vertical="top"/>
    </xf>
    <xf numFmtId="0" fontId="1" fillId="4" borderId="11" xfId="0" applyFont="1" applyFill="1" applyBorder="1" applyAlignment="1">
      <alignment horizontal="left" vertical="top"/>
    </xf>
    <xf numFmtId="10" fontId="1" fillId="4" borderId="12" xfId="0" applyNumberFormat="1" applyFont="1" applyFill="1" applyBorder="1" applyAlignment="1">
      <alignment horizontal="left" vertical="top"/>
    </xf>
    <xf numFmtId="0" fontId="12" fillId="0" borderId="13" xfId="0" applyFont="1" applyFill="1" applyBorder="1" applyAlignment="1">
      <alignment horizontal="left"/>
    </xf>
    <xf numFmtId="0" fontId="12" fillId="0" borderId="14" xfId="0" applyFont="1" applyFill="1" applyBorder="1" applyAlignment="1">
      <alignment horizontal="left"/>
    </xf>
    <xf numFmtId="0" fontId="1" fillId="0" borderId="15" xfId="0" applyFont="1" applyFill="1" applyBorder="1" applyAlignment="1">
      <alignment horizontal="left"/>
    </xf>
    <xf numFmtId="4" fontId="2" fillId="0" borderId="0" xfId="0" applyNumberFormat="1" applyFont="1" applyFill="1" applyBorder="1" applyAlignment="1" applyProtection="1">
      <alignment horizontal="left" vertical="top"/>
      <protection locked="0"/>
    </xf>
    <xf numFmtId="49" fontId="2"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wrapText="1"/>
    </xf>
    <xf numFmtId="4" fontId="2" fillId="3" borderId="6" xfId="0" applyNumberFormat="1" applyFont="1" applyFill="1" applyBorder="1" applyAlignment="1" applyProtection="1">
      <alignment horizontal="left" vertical="top"/>
    </xf>
    <xf numFmtId="4" fontId="2" fillId="3" borderId="7" xfId="0" applyNumberFormat="1" applyFont="1" applyFill="1" applyBorder="1" applyAlignment="1" applyProtection="1">
      <alignment horizontal="left" vertical="top"/>
    </xf>
    <xf numFmtId="4" fontId="2" fillId="5" borderId="0" xfId="0" applyNumberFormat="1" applyFont="1" applyFill="1" applyBorder="1" applyAlignment="1" applyProtection="1">
      <alignment horizontal="left" vertical="top"/>
      <protection locked="0"/>
    </xf>
    <xf numFmtId="0" fontId="2" fillId="0" borderId="0" xfId="0" applyFont="1" applyProtection="1"/>
    <xf numFmtId="0" fontId="1" fillId="5" borderId="0" xfId="0" applyFont="1" applyFill="1" applyBorder="1" applyAlignment="1">
      <alignment horizontal="left" vertical="top"/>
    </xf>
    <xf numFmtId="0" fontId="1" fillId="5" borderId="0" xfId="0" applyFont="1" applyFill="1" applyBorder="1" applyAlignment="1">
      <alignment horizontal="center" vertical="top"/>
    </xf>
    <xf numFmtId="49" fontId="1" fillId="5" borderId="0" xfId="0" applyNumberFormat="1" applyFont="1" applyFill="1" applyBorder="1" applyAlignment="1">
      <alignment horizontal="left" vertical="top" wrapText="1"/>
    </xf>
    <xf numFmtId="3" fontId="1" fillId="5" borderId="6" xfId="0" applyNumberFormat="1" applyFont="1" applyFill="1" applyBorder="1" applyAlignment="1">
      <alignment horizontal="left" vertical="top"/>
    </xf>
    <xf numFmtId="4" fontId="1" fillId="5" borderId="0" xfId="0" applyNumberFormat="1" applyFont="1" applyFill="1" applyBorder="1" applyAlignment="1">
      <alignment horizontal="left" vertical="top"/>
    </xf>
    <xf numFmtId="4" fontId="1" fillId="5" borderId="7" xfId="0" applyNumberFormat="1" applyFont="1" applyFill="1" applyBorder="1" applyAlignment="1">
      <alignment horizontal="left" vertical="top"/>
    </xf>
    <xf numFmtId="10" fontId="7" fillId="5" borderId="0" xfId="0" applyNumberFormat="1" applyFont="1" applyFill="1" applyBorder="1" applyAlignment="1">
      <alignment horizontal="left" vertical="top"/>
    </xf>
    <xf numFmtId="0" fontId="1" fillId="5" borderId="0" xfId="0" applyFont="1" applyFill="1"/>
    <xf numFmtId="10" fontId="1" fillId="5" borderId="0" xfId="0" applyNumberFormat="1" applyFont="1" applyFill="1" applyBorder="1" applyAlignment="1">
      <alignment horizontal="left" vertical="top"/>
    </xf>
    <xf numFmtId="4" fontId="2" fillId="0" borderId="0" xfId="0" applyNumberFormat="1" applyFont="1"/>
    <xf numFmtId="0" fontId="12" fillId="0" borderId="0" xfId="0" applyFont="1" applyFill="1" applyAlignment="1">
      <alignment horizontal="center"/>
    </xf>
    <xf numFmtId="0" fontId="2" fillId="0" borderId="0" xfId="0" applyFont="1" applyFill="1" applyAlignment="1">
      <alignment horizontal="center"/>
    </xf>
    <xf numFmtId="4" fontId="2" fillId="0" borderId="0" xfId="0" applyNumberFormat="1" applyFont="1" applyFill="1" applyBorder="1" applyAlignment="1" applyProtection="1">
      <alignment horizontal="center" vertical="top"/>
      <protection locked="0"/>
    </xf>
    <xf numFmtId="4" fontId="17" fillId="3" borderId="0" xfId="0" applyNumberFormat="1" applyFont="1" applyFill="1" applyBorder="1" applyAlignment="1">
      <alignment horizontal="center" vertical="top"/>
    </xf>
    <xf numFmtId="0" fontId="2" fillId="0" borderId="0" xfId="0" applyFont="1" applyFill="1" applyBorder="1" applyAlignment="1">
      <alignment horizontal="center" vertical="top"/>
    </xf>
    <xf numFmtId="4" fontId="7" fillId="3" borderId="0" xfId="0" applyNumberFormat="1" applyFont="1" applyFill="1" applyBorder="1" applyAlignment="1">
      <alignment horizontal="center" vertical="top"/>
    </xf>
    <xf numFmtId="4" fontId="2" fillId="5" borderId="0" xfId="0" applyNumberFormat="1" applyFont="1" applyFill="1" applyBorder="1" applyAlignment="1" applyProtection="1">
      <alignment horizontal="center" vertical="top"/>
      <protection locked="0"/>
    </xf>
    <xf numFmtId="4" fontId="1" fillId="5" borderId="0" xfId="0" applyNumberFormat="1" applyFont="1" applyFill="1" applyBorder="1" applyAlignment="1">
      <alignment horizontal="center" vertical="top"/>
    </xf>
    <xf numFmtId="0" fontId="2" fillId="0" borderId="0" xfId="0" applyFont="1" applyAlignment="1" applyProtection="1">
      <alignment horizontal="center"/>
      <protection locked="0"/>
    </xf>
    <xf numFmtId="4" fontId="2" fillId="0" borderId="0" xfId="0" applyNumberFormat="1" applyFont="1" applyAlignment="1" applyProtection="1">
      <alignment horizontal="center"/>
      <protection locked="0"/>
    </xf>
    <xf numFmtId="0" fontId="9" fillId="0" borderId="0" xfId="0" applyFont="1" applyAlignment="1">
      <alignment horizontal="center"/>
    </xf>
    <xf numFmtId="4" fontId="12" fillId="0" borderId="0" xfId="0" applyNumberFormat="1" applyFont="1" applyFill="1"/>
    <xf numFmtId="4" fontId="2" fillId="0" borderId="0" xfId="0" applyNumberFormat="1" applyFont="1" applyFill="1"/>
    <xf numFmtId="4" fontId="7" fillId="0" borderId="0" xfId="0" applyNumberFormat="1" applyFont="1" applyFill="1"/>
    <xf numFmtId="4" fontId="1" fillId="0" borderId="0" xfId="0" applyNumberFormat="1" applyFont="1"/>
    <xf numFmtId="4" fontId="1" fillId="5" borderId="0" xfId="0" applyNumberFormat="1" applyFont="1" applyFill="1"/>
    <xf numFmtId="4" fontId="9" fillId="0" borderId="0" xfId="0" applyNumberFormat="1" applyFont="1"/>
    <xf numFmtId="2" fontId="2" fillId="0" borderId="0" xfId="0" applyNumberFormat="1" applyFont="1"/>
    <xf numFmtId="2" fontId="1" fillId="0" borderId="0" xfId="0" applyNumberFormat="1" applyFont="1"/>
    <xf numFmtId="2" fontId="7" fillId="0" borderId="0" xfId="0" applyNumberFormat="1" applyFont="1" applyFill="1"/>
    <xf numFmtId="2" fontId="1" fillId="5" borderId="0" xfId="0" applyNumberFormat="1" applyFont="1" applyFill="1"/>
    <xf numFmtId="2" fontId="2" fillId="0" borderId="0" xfId="0" applyNumberFormat="1" applyFont="1" applyProtection="1"/>
    <xf numFmtId="2" fontId="12" fillId="0" borderId="0" xfId="0" applyNumberFormat="1" applyFont="1" applyFill="1" applyAlignment="1">
      <alignment horizontal="center"/>
    </xf>
    <xf numFmtId="2" fontId="2" fillId="0" borderId="0" xfId="0" applyNumberFormat="1" applyFont="1" applyFill="1" applyAlignment="1">
      <alignment horizontal="center"/>
    </xf>
    <xf numFmtId="2" fontId="2" fillId="0" borderId="0" xfId="0" applyNumberFormat="1" applyFont="1" applyAlignment="1">
      <alignment horizontal="center"/>
    </xf>
    <xf numFmtId="2" fontId="9" fillId="0" borderId="0" xfId="0" applyNumberFormat="1" applyFont="1" applyAlignment="1">
      <alignment horizontal="center"/>
    </xf>
    <xf numFmtId="0" fontId="19" fillId="0" borderId="0" xfId="0" applyFont="1" applyAlignment="1">
      <alignment horizontal="left" vertical="center" indent="4"/>
    </xf>
    <xf numFmtId="49" fontId="20" fillId="0" borderId="0" xfId="0" applyNumberFormat="1" applyFont="1" applyFill="1" applyBorder="1" applyAlignment="1" applyProtection="1">
      <alignment horizontal="left" vertical="top" wrapText="1"/>
    </xf>
    <xf numFmtId="0" fontId="21" fillId="0" borderId="0" xfId="0" applyFont="1" applyAlignment="1" applyProtection="1">
      <alignment horizontal="right" vertical="top"/>
    </xf>
    <xf numFmtId="0" fontId="22" fillId="0" borderId="0" xfId="0" applyFont="1" applyAlignment="1" applyProtection="1">
      <alignment vertical="top"/>
    </xf>
    <xf numFmtId="0" fontId="15" fillId="0" borderId="0" xfId="0" applyFont="1" applyAlignment="1" applyProtection="1">
      <alignment horizontal="center" vertical="top"/>
    </xf>
    <xf numFmtId="0" fontId="23" fillId="0" borderId="16" xfId="0" applyFont="1" applyBorder="1" applyAlignment="1" applyProtection="1">
      <alignment horizontal="right" vertical="top"/>
    </xf>
    <xf numFmtId="3" fontId="17" fillId="6" borderId="6" xfId="0" applyNumberFormat="1" applyFont="1" applyFill="1" applyBorder="1" applyAlignment="1">
      <alignment horizontal="left" vertical="top"/>
    </xf>
    <xf numFmtId="4" fontId="17" fillId="6" borderId="0" xfId="0" applyNumberFormat="1" applyFont="1" applyFill="1" applyBorder="1" applyAlignment="1">
      <alignment horizontal="left" vertical="top"/>
    </xf>
    <xf numFmtId="4" fontId="1" fillId="6" borderId="7" xfId="0" applyNumberFormat="1" applyFont="1" applyFill="1" applyBorder="1" applyAlignment="1">
      <alignment horizontal="left" vertical="top"/>
    </xf>
    <xf numFmtId="4" fontId="7" fillId="6" borderId="0" xfId="0" applyNumberFormat="1" applyFont="1" applyFill="1" applyBorder="1" applyAlignment="1">
      <alignment horizontal="left" vertical="top"/>
    </xf>
    <xf numFmtId="10" fontId="7" fillId="6" borderId="0" xfId="0" applyNumberFormat="1" applyFont="1" applyFill="1" applyBorder="1" applyAlignment="1">
      <alignment horizontal="left" vertical="top"/>
    </xf>
    <xf numFmtId="4" fontId="2" fillId="7" borderId="0" xfId="0" applyNumberFormat="1" applyFont="1" applyFill="1" applyBorder="1" applyAlignment="1" applyProtection="1">
      <alignment horizontal="left" vertical="top"/>
    </xf>
    <xf numFmtId="4" fontId="2" fillId="7" borderId="6" xfId="0" applyNumberFormat="1" applyFont="1" applyFill="1" applyBorder="1" applyAlignment="1">
      <alignment horizontal="left" vertical="top"/>
    </xf>
    <xf numFmtId="4" fontId="2" fillId="7" borderId="0" xfId="0" applyNumberFormat="1" applyFont="1" applyFill="1" applyBorder="1" applyAlignment="1">
      <alignment horizontal="left" vertical="top"/>
    </xf>
    <xf numFmtId="4" fontId="2" fillId="7" borderId="7" xfId="0" applyNumberFormat="1" applyFont="1" applyFill="1" applyBorder="1" applyAlignment="1">
      <alignment horizontal="left" vertical="top"/>
    </xf>
    <xf numFmtId="3" fontId="25" fillId="3" borderId="6" xfId="0" applyNumberFormat="1" applyFont="1" applyFill="1" applyBorder="1" applyAlignment="1">
      <alignment horizontal="left" vertical="top"/>
    </xf>
    <xf numFmtId="4" fontId="25" fillId="3" borderId="0" xfId="0" applyNumberFormat="1" applyFont="1" applyFill="1" applyBorder="1" applyAlignment="1">
      <alignment horizontal="left" vertical="top"/>
    </xf>
    <xf numFmtId="3" fontId="25" fillId="6" borderId="6" xfId="0" applyNumberFormat="1" applyFont="1" applyFill="1" applyBorder="1" applyAlignment="1">
      <alignment horizontal="left" vertical="top"/>
    </xf>
    <xf numFmtId="4" fontId="25" fillId="6" borderId="0" xfId="0" applyNumberFormat="1" applyFont="1" applyFill="1" applyBorder="1" applyAlignment="1">
      <alignment horizontal="left" vertical="top"/>
    </xf>
    <xf numFmtId="0" fontId="1" fillId="4" borderId="17" xfId="0" applyFont="1" applyFill="1" applyBorder="1" applyAlignment="1">
      <alignment vertical="top"/>
    </xf>
    <xf numFmtId="0" fontId="1" fillId="4" borderId="1" xfId="0" applyFont="1" applyFill="1" applyBorder="1" applyAlignment="1">
      <alignment vertical="top"/>
    </xf>
    <xf numFmtId="0" fontId="1" fillId="4" borderId="18" xfId="0" applyFont="1" applyFill="1" applyBorder="1" applyAlignment="1">
      <alignment vertical="top"/>
    </xf>
    <xf numFmtId="0" fontId="1" fillId="4" borderId="3" xfId="0" applyFont="1" applyFill="1" applyBorder="1" applyAlignment="1">
      <alignment horizontal="left" vertical="top"/>
    </xf>
    <xf numFmtId="0" fontId="1" fillId="4" borderId="4" xfId="0" applyFont="1" applyFill="1" applyBorder="1" applyAlignment="1">
      <alignment horizontal="left" vertical="top"/>
    </xf>
    <xf numFmtId="0" fontId="1" fillId="4" borderId="5" xfId="0" applyFont="1" applyFill="1" applyBorder="1" applyAlignment="1">
      <alignment horizontal="left" vertical="top"/>
    </xf>
    <xf numFmtId="0" fontId="1" fillId="0" borderId="2" xfId="0" applyFont="1" applyFill="1" applyBorder="1" applyAlignment="1" applyProtection="1">
      <alignment horizontal="center"/>
      <protection locked="0"/>
    </xf>
    <xf numFmtId="0" fontId="24" fillId="0" borderId="16" xfId="0" applyFont="1" applyBorder="1" applyAlignment="1" applyProtection="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A1:X101"/>
  <sheetViews>
    <sheetView showGridLines="0" tabSelected="1" zoomScale="85" zoomScaleNormal="85" zoomScaleSheetLayoutView="89" workbookViewId="0">
      <pane xSplit="4" ySplit="5" topLeftCell="E6" activePane="bottomRight" state="frozen"/>
      <selection pane="topRight" activeCell="E1" sqref="E1"/>
      <selection pane="bottomLeft" activeCell="A4" sqref="A4"/>
      <selection pane="bottomRight" activeCell="I8" sqref="I8"/>
    </sheetView>
  </sheetViews>
  <sheetFormatPr baseColWidth="10" defaultColWidth="11.44140625" defaultRowHeight="11.4" x14ac:dyDescent="0.2"/>
  <cols>
    <col min="1" max="1" width="17.109375" style="2" customWidth="1"/>
    <col min="2" max="2" width="0" style="2" hidden="1" customWidth="1"/>
    <col min="3" max="3" width="6.88671875" style="18" customWidth="1"/>
    <col min="4" max="4" width="84.109375" style="2" customWidth="1"/>
    <col min="5" max="5" width="10.44140625" style="40" customWidth="1"/>
    <col min="6" max="6" width="15.6640625" style="40" customWidth="1"/>
    <col min="7" max="7" width="16.109375" style="40" customWidth="1"/>
    <col min="8" max="9" width="10.44140625" style="40" customWidth="1"/>
    <col min="10" max="10" width="12.109375" style="40" customWidth="1"/>
    <col min="11" max="11" width="16.5546875" style="40" customWidth="1"/>
    <col min="12" max="12" width="12.5546875" style="47" customWidth="1"/>
    <col min="13" max="13" width="10.44140625" style="40" hidden="1" customWidth="1"/>
    <col min="14" max="17" width="0" style="18" hidden="1" customWidth="1"/>
    <col min="18" max="19" width="0" style="87" hidden="1" customWidth="1"/>
    <col min="20" max="21" width="0" style="2" hidden="1" customWidth="1"/>
    <col min="22" max="22" width="0" style="112" hidden="1" customWidth="1"/>
    <col min="23" max="23" width="11.44140625" style="2"/>
    <col min="24" max="24" width="12.44140625" style="2" bestFit="1" customWidth="1"/>
    <col min="25" max="16384" width="11.44140625" style="2"/>
  </cols>
  <sheetData>
    <row r="1" spans="1:23" s="56" customFormat="1" ht="13.8" x14ac:dyDescent="0.25">
      <c r="A1" s="51" t="s">
        <v>64</v>
      </c>
      <c r="C1" s="59" t="s">
        <v>159</v>
      </c>
      <c r="D1" s="52"/>
      <c r="E1" s="53"/>
      <c r="F1" s="53"/>
      <c r="G1" s="53"/>
      <c r="H1" s="53"/>
      <c r="I1" s="53"/>
      <c r="J1" s="53"/>
      <c r="K1" s="53"/>
      <c r="L1" s="68"/>
      <c r="M1" s="53"/>
      <c r="N1" s="88"/>
      <c r="O1" s="88"/>
      <c r="P1" s="88"/>
      <c r="Q1" s="88"/>
      <c r="R1" s="99"/>
      <c r="S1" s="99"/>
      <c r="V1" s="110"/>
    </row>
    <row r="2" spans="1:23" s="56" customFormat="1" ht="13.8" x14ac:dyDescent="0.25">
      <c r="B2" s="58"/>
      <c r="C2" s="59" t="s">
        <v>153</v>
      </c>
      <c r="D2" s="59"/>
      <c r="E2" s="60"/>
      <c r="F2" s="60"/>
      <c r="G2" s="60"/>
      <c r="H2" s="60"/>
      <c r="I2" s="60"/>
      <c r="J2" s="60"/>
      <c r="K2" s="60"/>
      <c r="L2" s="69"/>
      <c r="M2" s="60"/>
      <c r="N2" s="88"/>
      <c r="O2" s="88"/>
      <c r="P2" s="88"/>
      <c r="Q2" s="88"/>
      <c r="R2" s="99"/>
      <c r="S2" s="99"/>
      <c r="V2" s="110"/>
    </row>
    <row r="3" spans="1:23" s="57" customFormat="1" ht="14.4" thickBot="1" x14ac:dyDescent="0.3">
      <c r="A3" s="54" t="s">
        <v>14</v>
      </c>
      <c r="B3" s="139"/>
      <c r="C3" s="139"/>
      <c r="D3" s="139"/>
      <c r="E3" s="55"/>
      <c r="F3" s="55"/>
      <c r="G3" s="55"/>
      <c r="H3" s="55"/>
      <c r="I3" s="55"/>
      <c r="J3" s="55"/>
      <c r="K3" s="55"/>
      <c r="L3" s="70"/>
      <c r="M3" s="55"/>
      <c r="N3" s="89"/>
      <c r="O3" s="89"/>
      <c r="P3" s="89"/>
      <c r="Q3" s="89"/>
      <c r="R3" s="100"/>
      <c r="S3" s="100"/>
      <c r="V3" s="111"/>
    </row>
    <row r="4" spans="1:23" ht="12.6" thickBot="1" x14ac:dyDescent="0.25">
      <c r="A4" s="3" t="s">
        <v>1</v>
      </c>
      <c r="B4" s="4"/>
      <c r="C4" s="14"/>
      <c r="D4" s="4"/>
      <c r="E4" s="133" t="s">
        <v>13</v>
      </c>
      <c r="F4" s="134"/>
      <c r="G4" s="135"/>
      <c r="H4" s="136" t="s">
        <v>91</v>
      </c>
      <c r="I4" s="137"/>
      <c r="J4" s="138"/>
      <c r="K4" s="66" t="s">
        <v>15</v>
      </c>
      <c r="L4" s="67" t="s">
        <v>16</v>
      </c>
      <c r="M4" s="86"/>
    </row>
    <row r="5" spans="1:23" x14ac:dyDescent="0.2">
      <c r="A5" s="10" t="s">
        <v>2</v>
      </c>
      <c r="B5" s="10" t="s">
        <v>5</v>
      </c>
      <c r="C5" s="12" t="s">
        <v>6</v>
      </c>
      <c r="D5" s="11" t="s">
        <v>3</v>
      </c>
      <c r="E5" s="25" t="s">
        <v>7</v>
      </c>
      <c r="F5" s="26" t="s">
        <v>8</v>
      </c>
      <c r="G5" s="27" t="s">
        <v>4</v>
      </c>
      <c r="H5" s="25" t="s">
        <v>7</v>
      </c>
      <c r="I5" s="26" t="s">
        <v>8</v>
      </c>
      <c r="J5" s="27" t="s">
        <v>4</v>
      </c>
      <c r="K5" s="26"/>
      <c r="L5" s="61"/>
      <c r="M5" s="25"/>
      <c r="N5" s="18" t="s">
        <v>52</v>
      </c>
      <c r="T5" s="2" t="s">
        <v>53</v>
      </c>
      <c r="U5" s="2" t="s">
        <v>55</v>
      </c>
      <c r="V5" s="112" t="s">
        <v>54</v>
      </c>
    </row>
    <row r="6" spans="1:23" ht="7.5" customHeight="1" x14ac:dyDescent="0.2">
      <c r="A6" s="8"/>
      <c r="B6" s="8"/>
      <c r="C6" s="16"/>
      <c r="D6" s="9"/>
      <c r="E6" s="33"/>
      <c r="F6" s="7"/>
      <c r="G6" s="34"/>
      <c r="H6" s="33"/>
      <c r="I6" s="7"/>
      <c r="J6" s="34"/>
      <c r="K6" s="7"/>
      <c r="L6" s="31"/>
      <c r="M6" s="33"/>
    </row>
    <row r="7" spans="1:23" s="20" customFormat="1" ht="10.5" customHeight="1" x14ac:dyDescent="0.25">
      <c r="A7" s="41" t="s">
        <v>69</v>
      </c>
      <c r="B7" s="41" t="s">
        <v>9</v>
      </c>
      <c r="C7" s="42" t="s">
        <v>0</v>
      </c>
      <c r="D7" s="43" t="s">
        <v>23</v>
      </c>
      <c r="E7" s="44"/>
      <c r="F7" s="45"/>
      <c r="G7" s="46"/>
      <c r="H7" s="44"/>
      <c r="I7" s="45"/>
      <c r="J7" s="46"/>
      <c r="K7" s="45"/>
      <c r="L7" s="62"/>
      <c r="M7" s="28"/>
      <c r="N7" s="93"/>
      <c r="O7" s="93"/>
      <c r="P7" s="93"/>
      <c r="Q7" s="93"/>
      <c r="R7" s="87"/>
      <c r="S7" s="101"/>
      <c r="T7" s="107"/>
      <c r="U7" s="107"/>
      <c r="V7" s="112"/>
      <c r="W7" s="87"/>
    </row>
    <row r="8" spans="1:23" ht="10.5" customHeight="1" x14ac:dyDescent="0.2">
      <c r="A8" s="5" t="s">
        <v>70</v>
      </c>
      <c r="B8" s="5" t="s">
        <v>10</v>
      </c>
      <c r="C8" s="15" t="s">
        <v>57</v>
      </c>
      <c r="D8" s="6" t="s">
        <v>25</v>
      </c>
      <c r="E8" s="28">
        <v>1200</v>
      </c>
      <c r="F8" s="29">
        <v>793.49</v>
      </c>
      <c r="G8" s="30">
        <f>ROUND(E8*F8,2)</f>
        <v>952188</v>
      </c>
      <c r="H8" s="28">
        <f t="shared" ref="H8:H20" si="0">E8</f>
        <v>1200</v>
      </c>
      <c r="I8" s="71"/>
      <c r="J8" s="30">
        <f t="shared" ref="J8:J20" si="1">ROUND(H8*I8,2)</f>
        <v>0</v>
      </c>
      <c r="K8" s="29">
        <f t="shared" ref="K8:K16" si="2">I8-F8</f>
        <v>-793.49</v>
      </c>
      <c r="L8" s="62">
        <f t="shared" ref="L8:L16" si="3">1-(I8/F8)</f>
        <v>1</v>
      </c>
      <c r="M8" s="28"/>
      <c r="N8" s="90">
        <v>802.25</v>
      </c>
      <c r="O8" s="90">
        <v>444.62</v>
      </c>
      <c r="P8" s="90">
        <v>801.99</v>
      </c>
      <c r="Q8" s="90">
        <v>800.74</v>
      </c>
      <c r="R8" s="87">
        <f t="shared" ref="R8:R19" si="4">MAX(N8:Q8)</f>
        <v>802.25</v>
      </c>
      <c r="S8" s="87">
        <f t="shared" ref="S8:S19" si="5">R8*1.016</f>
        <v>815.09</v>
      </c>
      <c r="T8" s="105">
        <v>70</v>
      </c>
      <c r="U8" s="105">
        <v>80</v>
      </c>
      <c r="V8" s="112">
        <f t="shared" ref="V8:V19" si="6">2*(T8+U8)</f>
        <v>300</v>
      </c>
      <c r="W8" s="87"/>
    </row>
    <row r="9" spans="1:23" ht="10.5" customHeight="1" x14ac:dyDescent="0.2">
      <c r="A9" s="5" t="s">
        <v>71</v>
      </c>
      <c r="B9" s="5" t="s">
        <v>10</v>
      </c>
      <c r="C9" s="15" t="s">
        <v>57</v>
      </c>
      <c r="D9" s="6" t="s">
        <v>33</v>
      </c>
      <c r="E9" s="28">
        <v>1200</v>
      </c>
      <c r="F9" s="29">
        <v>181.8</v>
      </c>
      <c r="G9" s="30">
        <f t="shared" ref="G9:G19" si="7">ROUND(E9*F9,2)</f>
        <v>218160</v>
      </c>
      <c r="H9" s="28">
        <f t="shared" si="0"/>
        <v>1200</v>
      </c>
      <c r="I9" s="76"/>
      <c r="J9" s="30">
        <f t="shared" si="1"/>
        <v>0</v>
      </c>
      <c r="K9" s="29">
        <f t="shared" si="2"/>
        <v>-181.8</v>
      </c>
      <c r="L9" s="62">
        <f t="shared" si="3"/>
        <v>1</v>
      </c>
      <c r="M9" s="28"/>
      <c r="N9" s="94">
        <v>175.15</v>
      </c>
      <c r="O9" s="94">
        <v>64.63</v>
      </c>
      <c r="P9" s="90">
        <v>178.94</v>
      </c>
      <c r="Q9" s="94">
        <v>178.66</v>
      </c>
      <c r="R9" s="87">
        <f t="shared" si="4"/>
        <v>178.94</v>
      </c>
      <c r="S9" s="87">
        <f t="shared" si="5"/>
        <v>181.8</v>
      </c>
      <c r="T9" s="105">
        <v>35</v>
      </c>
      <c r="U9" s="105">
        <v>35</v>
      </c>
      <c r="V9" s="112">
        <f t="shared" si="6"/>
        <v>140</v>
      </c>
      <c r="W9" s="87"/>
    </row>
    <row r="10" spans="1:23" ht="10.5" customHeight="1" x14ac:dyDescent="0.2">
      <c r="A10" s="5" t="s">
        <v>72</v>
      </c>
      <c r="B10" s="5" t="s">
        <v>10</v>
      </c>
      <c r="C10" s="15" t="s">
        <v>11</v>
      </c>
      <c r="D10" s="6" t="s">
        <v>30</v>
      </c>
      <c r="E10" s="28">
        <v>5150</v>
      </c>
      <c r="F10" s="29">
        <v>73.540000000000006</v>
      </c>
      <c r="G10" s="30">
        <f t="shared" si="7"/>
        <v>378731</v>
      </c>
      <c r="H10" s="28">
        <f t="shared" si="0"/>
        <v>5150</v>
      </c>
      <c r="I10" s="71"/>
      <c r="J10" s="30">
        <f t="shared" si="1"/>
        <v>0</v>
      </c>
      <c r="K10" s="29">
        <f t="shared" si="2"/>
        <v>-73.540000000000006</v>
      </c>
      <c r="L10" s="62">
        <f t="shared" si="3"/>
        <v>1</v>
      </c>
      <c r="M10" s="28"/>
      <c r="N10" s="90">
        <v>72.05</v>
      </c>
      <c r="O10" s="90">
        <v>72.38</v>
      </c>
      <c r="P10" s="90">
        <v>69.44</v>
      </c>
      <c r="Q10" s="90">
        <v>69.33</v>
      </c>
      <c r="R10" s="87">
        <f t="shared" si="4"/>
        <v>72.38</v>
      </c>
      <c r="S10" s="87">
        <f t="shared" si="5"/>
        <v>73.540000000000006</v>
      </c>
      <c r="T10" s="105">
        <v>800</v>
      </c>
      <c r="U10" s="105">
        <v>900</v>
      </c>
      <c r="V10" s="112">
        <f t="shared" si="6"/>
        <v>3400</v>
      </c>
      <c r="W10" s="87"/>
    </row>
    <row r="11" spans="1:23" ht="10.5" customHeight="1" x14ac:dyDescent="0.2">
      <c r="A11" s="5" t="s">
        <v>73</v>
      </c>
      <c r="B11" s="5" t="s">
        <v>10</v>
      </c>
      <c r="C11" s="15" t="s">
        <v>11</v>
      </c>
      <c r="D11" s="6" t="s">
        <v>34</v>
      </c>
      <c r="E11" s="28">
        <v>3000</v>
      </c>
      <c r="F11" s="29">
        <v>19.7</v>
      </c>
      <c r="G11" s="30">
        <f t="shared" si="7"/>
        <v>59100</v>
      </c>
      <c r="H11" s="28">
        <f t="shared" si="0"/>
        <v>3000</v>
      </c>
      <c r="I11" s="76"/>
      <c r="J11" s="30">
        <f t="shared" si="1"/>
        <v>0</v>
      </c>
      <c r="K11" s="29">
        <f t="shared" si="2"/>
        <v>-19.7</v>
      </c>
      <c r="L11" s="62">
        <f t="shared" si="3"/>
        <v>1</v>
      </c>
      <c r="M11" s="28"/>
      <c r="N11" s="94">
        <v>14.25</v>
      </c>
      <c r="O11" s="94">
        <v>19.39</v>
      </c>
      <c r="P11" s="90">
        <v>13</v>
      </c>
      <c r="Q11" s="94">
        <v>12.98</v>
      </c>
      <c r="R11" s="87">
        <f t="shared" si="4"/>
        <v>19.39</v>
      </c>
      <c r="S11" s="87">
        <f t="shared" si="5"/>
        <v>19.7</v>
      </c>
      <c r="T11" s="105">
        <v>220</v>
      </c>
      <c r="U11" s="105">
        <v>440</v>
      </c>
      <c r="V11" s="112">
        <f t="shared" si="6"/>
        <v>1320</v>
      </c>
      <c r="W11" s="87"/>
    </row>
    <row r="12" spans="1:23" ht="10.5" customHeight="1" x14ac:dyDescent="0.2">
      <c r="A12" s="5" t="s">
        <v>74</v>
      </c>
      <c r="B12" s="5" t="s">
        <v>10</v>
      </c>
      <c r="C12" s="15" t="s">
        <v>11</v>
      </c>
      <c r="D12" s="6" t="s">
        <v>31</v>
      </c>
      <c r="E12" s="28">
        <v>1500</v>
      </c>
      <c r="F12" s="29">
        <v>96.52</v>
      </c>
      <c r="G12" s="30">
        <f t="shared" si="7"/>
        <v>144780</v>
      </c>
      <c r="H12" s="28">
        <f t="shared" si="0"/>
        <v>1500</v>
      </c>
      <c r="I12" s="71"/>
      <c r="J12" s="30">
        <f t="shared" si="1"/>
        <v>0</v>
      </c>
      <c r="K12" s="29">
        <f t="shared" si="2"/>
        <v>-96.52</v>
      </c>
      <c r="L12" s="62">
        <f t="shared" si="3"/>
        <v>1</v>
      </c>
      <c r="M12" s="28"/>
      <c r="N12" s="90">
        <v>95</v>
      </c>
      <c r="O12" s="90">
        <v>76.260000000000005</v>
      </c>
      <c r="P12" s="90">
        <v>87.12</v>
      </c>
      <c r="Q12" s="90">
        <v>86.98</v>
      </c>
      <c r="R12" s="87">
        <f t="shared" si="4"/>
        <v>95</v>
      </c>
      <c r="S12" s="87">
        <f t="shared" si="5"/>
        <v>96.52</v>
      </c>
      <c r="T12" s="105">
        <v>240</v>
      </c>
      <c r="U12" s="105">
        <v>400</v>
      </c>
      <c r="V12" s="112">
        <f t="shared" si="6"/>
        <v>1280</v>
      </c>
      <c r="W12" s="87"/>
    </row>
    <row r="13" spans="1:23" ht="10.5" customHeight="1" x14ac:dyDescent="0.2">
      <c r="A13" s="5" t="s">
        <v>75</v>
      </c>
      <c r="B13" s="5" t="s">
        <v>10</v>
      </c>
      <c r="C13" s="15" t="s">
        <v>11</v>
      </c>
      <c r="D13" s="6" t="s">
        <v>35</v>
      </c>
      <c r="E13" s="28">
        <v>1500</v>
      </c>
      <c r="F13" s="29">
        <v>33.630000000000003</v>
      </c>
      <c r="G13" s="30">
        <f t="shared" si="7"/>
        <v>50445</v>
      </c>
      <c r="H13" s="28">
        <f t="shared" si="0"/>
        <v>1500</v>
      </c>
      <c r="I13" s="76"/>
      <c r="J13" s="30">
        <f t="shared" si="1"/>
        <v>0</v>
      </c>
      <c r="K13" s="29">
        <f t="shared" si="2"/>
        <v>-33.630000000000003</v>
      </c>
      <c r="L13" s="62">
        <f t="shared" si="3"/>
        <v>1</v>
      </c>
      <c r="M13" s="28"/>
      <c r="N13" s="94">
        <v>33.1</v>
      </c>
      <c r="O13" s="94">
        <v>23.27</v>
      </c>
      <c r="P13" s="90">
        <v>29.93</v>
      </c>
      <c r="Q13" s="94">
        <v>29.88</v>
      </c>
      <c r="R13" s="87">
        <f t="shared" si="4"/>
        <v>33.1</v>
      </c>
      <c r="S13" s="87">
        <f t="shared" si="5"/>
        <v>33.630000000000003</v>
      </c>
      <c r="T13" s="105">
        <v>120</v>
      </c>
      <c r="U13" s="105">
        <v>120</v>
      </c>
      <c r="V13" s="112">
        <f t="shared" si="6"/>
        <v>480</v>
      </c>
      <c r="W13" s="87"/>
    </row>
    <row r="14" spans="1:23" ht="12" x14ac:dyDescent="0.2">
      <c r="A14" s="5" t="s">
        <v>114</v>
      </c>
      <c r="B14" s="5" t="s">
        <v>10</v>
      </c>
      <c r="C14" s="15" t="s">
        <v>57</v>
      </c>
      <c r="D14" s="6" t="s">
        <v>92</v>
      </c>
      <c r="E14" s="126">
        <v>450</v>
      </c>
      <c r="F14" s="127">
        <v>150</v>
      </c>
      <c r="G14" s="128">
        <f t="shared" si="7"/>
        <v>67500</v>
      </c>
      <c r="H14" s="28">
        <f t="shared" si="0"/>
        <v>450</v>
      </c>
      <c r="I14" s="76"/>
      <c r="J14" s="30">
        <f t="shared" si="1"/>
        <v>0</v>
      </c>
      <c r="K14" s="29">
        <f t="shared" si="2"/>
        <v>-150</v>
      </c>
      <c r="L14" s="62">
        <f t="shared" si="3"/>
        <v>1</v>
      </c>
      <c r="M14" s="28"/>
      <c r="N14" s="94"/>
      <c r="O14" s="94"/>
      <c r="P14" s="90"/>
      <c r="Q14" s="94"/>
      <c r="T14" s="105"/>
      <c r="U14" s="105"/>
      <c r="W14" s="87"/>
    </row>
    <row r="15" spans="1:23" ht="10.5" customHeight="1" x14ac:dyDescent="0.2">
      <c r="A15" s="5" t="s">
        <v>76</v>
      </c>
      <c r="B15" s="5" t="s">
        <v>10</v>
      </c>
      <c r="C15" s="15" t="s">
        <v>57</v>
      </c>
      <c r="D15" s="6" t="s">
        <v>27</v>
      </c>
      <c r="E15" s="28">
        <v>150</v>
      </c>
      <c r="F15" s="29">
        <v>1346.2</v>
      </c>
      <c r="G15" s="30">
        <f t="shared" si="7"/>
        <v>201930</v>
      </c>
      <c r="H15" s="28">
        <f t="shared" si="0"/>
        <v>150</v>
      </c>
      <c r="I15" s="71"/>
      <c r="J15" s="30">
        <f t="shared" si="1"/>
        <v>0</v>
      </c>
      <c r="K15" s="29">
        <f t="shared" si="2"/>
        <v>-1346.2</v>
      </c>
      <c r="L15" s="62">
        <f t="shared" si="3"/>
        <v>1</v>
      </c>
      <c r="M15" s="28"/>
      <c r="N15" s="90">
        <v>1325</v>
      </c>
      <c r="O15" s="90">
        <v>1224</v>
      </c>
      <c r="P15" s="90">
        <v>1278.22</v>
      </c>
      <c r="Q15" s="90">
        <v>1276.22</v>
      </c>
      <c r="R15" s="87">
        <f t="shared" si="4"/>
        <v>1325</v>
      </c>
      <c r="S15" s="87">
        <f t="shared" si="5"/>
        <v>1346.2</v>
      </c>
      <c r="T15" s="105">
        <v>12</v>
      </c>
      <c r="U15" s="105">
        <v>15</v>
      </c>
      <c r="V15" s="112">
        <f t="shared" si="6"/>
        <v>54</v>
      </c>
      <c r="W15" s="87"/>
    </row>
    <row r="16" spans="1:23" ht="10.5" customHeight="1" x14ac:dyDescent="0.2">
      <c r="A16" s="5" t="s">
        <v>77</v>
      </c>
      <c r="B16" s="5" t="s">
        <v>10</v>
      </c>
      <c r="C16" s="15" t="s">
        <v>57</v>
      </c>
      <c r="D16" s="6" t="s">
        <v>36</v>
      </c>
      <c r="E16" s="28">
        <v>150</v>
      </c>
      <c r="F16" s="29">
        <v>173.72</v>
      </c>
      <c r="G16" s="30">
        <f t="shared" si="7"/>
        <v>26058</v>
      </c>
      <c r="H16" s="28">
        <f t="shared" si="0"/>
        <v>150</v>
      </c>
      <c r="I16" s="76"/>
      <c r="J16" s="30">
        <f t="shared" si="1"/>
        <v>0</v>
      </c>
      <c r="K16" s="29">
        <f t="shared" si="2"/>
        <v>-173.72</v>
      </c>
      <c r="L16" s="62">
        <f t="shared" si="3"/>
        <v>1</v>
      </c>
      <c r="M16" s="28"/>
      <c r="N16" s="94">
        <v>185.75</v>
      </c>
      <c r="O16" s="94">
        <v>64.63</v>
      </c>
      <c r="P16" s="90">
        <v>182.92</v>
      </c>
      <c r="Q16" s="94">
        <v>182.63</v>
      </c>
      <c r="R16" s="87">
        <f t="shared" si="4"/>
        <v>185.75</v>
      </c>
      <c r="S16" s="87">
        <f t="shared" si="5"/>
        <v>188.72</v>
      </c>
      <c r="T16" s="105">
        <v>10</v>
      </c>
      <c r="U16" s="105">
        <v>20</v>
      </c>
      <c r="V16" s="112">
        <f t="shared" si="6"/>
        <v>60</v>
      </c>
      <c r="W16" s="87"/>
    </row>
    <row r="17" spans="1:24" ht="10.5" customHeight="1" x14ac:dyDescent="0.2">
      <c r="A17" s="5" t="s">
        <v>78</v>
      </c>
      <c r="B17" s="5" t="s">
        <v>10</v>
      </c>
      <c r="C17" s="15" t="s">
        <v>57</v>
      </c>
      <c r="D17" s="6" t="s">
        <v>26</v>
      </c>
      <c r="E17" s="28">
        <v>300</v>
      </c>
      <c r="F17" s="29">
        <v>249.17</v>
      </c>
      <c r="G17" s="30">
        <f t="shared" si="7"/>
        <v>74751</v>
      </c>
      <c r="H17" s="28">
        <f t="shared" si="0"/>
        <v>300</v>
      </c>
      <c r="I17" s="71"/>
      <c r="J17" s="30">
        <f t="shared" si="1"/>
        <v>0</v>
      </c>
      <c r="K17" s="29">
        <f t="shared" ref="K17:K25" si="8">I17-F17</f>
        <v>-249.17</v>
      </c>
      <c r="L17" s="62">
        <f t="shared" ref="L17:L25" si="9">1-(I17/F17)</f>
        <v>1</v>
      </c>
      <c r="M17" s="28"/>
      <c r="N17" s="90">
        <v>245.25</v>
      </c>
      <c r="O17" s="90">
        <v>64.63</v>
      </c>
      <c r="P17" s="90">
        <v>237.5</v>
      </c>
      <c r="Q17" s="90">
        <v>237.12</v>
      </c>
      <c r="R17" s="87">
        <f t="shared" si="4"/>
        <v>245.25</v>
      </c>
      <c r="S17" s="87">
        <f t="shared" si="5"/>
        <v>249.17</v>
      </c>
      <c r="T17" s="105">
        <v>10</v>
      </c>
      <c r="U17" s="105">
        <v>10</v>
      </c>
      <c r="V17" s="112">
        <f t="shared" si="6"/>
        <v>40</v>
      </c>
      <c r="W17" s="87"/>
    </row>
    <row r="18" spans="1:24" ht="10.5" customHeight="1" x14ac:dyDescent="0.2">
      <c r="A18" s="5" t="s">
        <v>79</v>
      </c>
      <c r="B18" s="5" t="s">
        <v>10</v>
      </c>
      <c r="C18" s="15" t="s">
        <v>11</v>
      </c>
      <c r="D18" s="6" t="s">
        <v>28</v>
      </c>
      <c r="E18" s="28">
        <v>1500</v>
      </c>
      <c r="F18" s="29">
        <v>10.51</v>
      </c>
      <c r="G18" s="30">
        <f t="shared" si="7"/>
        <v>15765</v>
      </c>
      <c r="H18" s="28">
        <f t="shared" si="0"/>
        <v>1500</v>
      </c>
      <c r="I18" s="71"/>
      <c r="J18" s="30">
        <f t="shared" si="1"/>
        <v>0</v>
      </c>
      <c r="K18" s="29">
        <f t="shared" si="8"/>
        <v>-10.51</v>
      </c>
      <c r="L18" s="62">
        <f t="shared" si="9"/>
        <v>1</v>
      </c>
      <c r="M18" s="28"/>
      <c r="N18" s="90">
        <v>9.75</v>
      </c>
      <c r="O18" s="90">
        <v>10.34</v>
      </c>
      <c r="P18" s="90">
        <v>8.11</v>
      </c>
      <c r="Q18" s="90">
        <v>8.09</v>
      </c>
      <c r="R18" s="87">
        <f t="shared" si="4"/>
        <v>10.34</v>
      </c>
      <c r="S18" s="87">
        <f t="shared" si="5"/>
        <v>10.51</v>
      </c>
      <c r="T18" s="105">
        <v>80</v>
      </c>
      <c r="U18" s="105">
        <v>200</v>
      </c>
      <c r="V18" s="112">
        <f t="shared" si="6"/>
        <v>560</v>
      </c>
      <c r="W18" s="87"/>
    </row>
    <row r="19" spans="1:24" ht="10.5" customHeight="1" x14ac:dyDescent="0.2">
      <c r="A19" s="5" t="s">
        <v>80</v>
      </c>
      <c r="B19" s="5" t="s">
        <v>10</v>
      </c>
      <c r="C19" s="15" t="s">
        <v>11</v>
      </c>
      <c r="D19" s="6" t="s">
        <v>29</v>
      </c>
      <c r="E19" s="28">
        <v>1500</v>
      </c>
      <c r="F19" s="29">
        <v>17.579999999999998</v>
      </c>
      <c r="G19" s="30">
        <f t="shared" si="7"/>
        <v>26370</v>
      </c>
      <c r="H19" s="28">
        <f t="shared" si="0"/>
        <v>1500</v>
      </c>
      <c r="I19" s="71"/>
      <c r="J19" s="30">
        <f t="shared" si="1"/>
        <v>0</v>
      </c>
      <c r="K19" s="29">
        <f t="shared" si="8"/>
        <v>-17.579999999999998</v>
      </c>
      <c r="L19" s="62">
        <f t="shared" si="9"/>
        <v>1</v>
      </c>
      <c r="M19" s="28"/>
      <c r="N19" s="90">
        <v>17.3</v>
      </c>
      <c r="O19" s="90">
        <v>16.8</v>
      </c>
      <c r="P19" s="90">
        <v>16.21</v>
      </c>
      <c r="Q19" s="90">
        <v>16.190000000000001</v>
      </c>
      <c r="R19" s="87">
        <f t="shared" si="4"/>
        <v>17.3</v>
      </c>
      <c r="S19" s="87">
        <f t="shared" si="5"/>
        <v>17.579999999999998</v>
      </c>
      <c r="T19" s="105">
        <v>40</v>
      </c>
      <c r="U19" s="105">
        <v>150</v>
      </c>
      <c r="V19" s="112">
        <f t="shared" si="6"/>
        <v>380</v>
      </c>
      <c r="W19" s="87"/>
    </row>
    <row r="20" spans="1:24" ht="10.5" customHeight="1" x14ac:dyDescent="0.2">
      <c r="A20" s="5" t="s">
        <v>81</v>
      </c>
      <c r="B20" s="5" t="s">
        <v>10</v>
      </c>
      <c r="C20" s="15" t="s">
        <v>11</v>
      </c>
      <c r="D20" s="6" t="s">
        <v>60</v>
      </c>
      <c r="E20" s="28">
        <v>3000</v>
      </c>
      <c r="F20" s="29">
        <f>25.2*1.19</f>
        <v>29.99</v>
      </c>
      <c r="G20" s="30">
        <f t="shared" ref="G20:G25" si="10">ROUND(E20*F20,2)</f>
        <v>89970</v>
      </c>
      <c r="H20" s="28">
        <f t="shared" si="0"/>
        <v>3000</v>
      </c>
      <c r="I20" s="71"/>
      <c r="J20" s="30">
        <f t="shared" si="1"/>
        <v>0</v>
      </c>
      <c r="K20" s="29">
        <f t="shared" si="8"/>
        <v>-29.99</v>
      </c>
      <c r="L20" s="62">
        <f t="shared" si="9"/>
        <v>1</v>
      </c>
      <c r="M20" s="28"/>
      <c r="N20" s="90"/>
      <c r="O20" s="90"/>
      <c r="P20" s="90"/>
      <c r="Q20" s="90"/>
      <c r="T20" s="105"/>
      <c r="U20" s="105"/>
      <c r="W20" s="87"/>
    </row>
    <row r="21" spans="1:24" ht="10.5" customHeight="1" x14ac:dyDescent="0.2">
      <c r="A21" s="5" t="s">
        <v>82</v>
      </c>
      <c r="B21" s="5" t="s">
        <v>10</v>
      </c>
      <c r="C21" s="15" t="s">
        <v>11</v>
      </c>
      <c r="D21" s="6" t="s">
        <v>59</v>
      </c>
      <c r="E21" s="28">
        <v>600</v>
      </c>
      <c r="F21" s="29">
        <f>13.73*1.19</f>
        <v>16.34</v>
      </c>
      <c r="G21" s="30">
        <f t="shared" si="10"/>
        <v>9804</v>
      </c>
      <c r="H21" s="28">
        <f>E21</f>
        <v>600</v>
      </c>
      <c r="I21" s="71"/>
      <c r="J21" s="30">
        <f>ROUND(H21*I21,2)</f>
        <v>0</v>
      </c>
      <c r="K21" s="29">
        <f t="shared" si="8"/>
        <v>-16.34</v>
      </c>
      <c r="L21" s="62">
        <f t="shared" si="9"/>
        <v>1</v>
      </c>
      <c r="M21" s="28"/>
      <c r="N21" s="90"/>
      <c r="O21" s="90"/>
      <c r="P21" s="90"/>
      <c r="Q21" s="90"/>
      <c r="T21" s="105"/>
      <c r="U21" s="105"/>
      <c r="W21" s="87"/>
    </row>
    <row r="22" spans="1:24" ht="10.5" customHeight="1" x14ac:dyDescent="0.2">
      <c r="A22" s="5" t="s">
        <v>83</v>
      </c>
      <c r="B22" s="5" t="s">
        <v>10</v>
      </c>
      <c r="C22" s="15" t="s">
        <v>11</v>
      </c>
      <c r="D22" s="6" t="s">
        <v>61</v>
      </c>
      <c r="E22" s="28">
        <v>3000</v>
      </c>
      <c r="F22" s="29">
        <f>15.45*1.19</f>
        <v>18.39</v>
      </c>
      <c r="G22" s="30">
        <f t="shared" si="10"/>
        <v>55170</v>
      </c>
      <c r="H22" s="28">
        <f>E22</f>
        <v>3000</v>
      </c>
      <c r="I22" s="71"/>
      <c r="J22" s="30">
        <f>ROUND(H22*I22,2)</f>
        <v>0</v>
      </c>
      <c r="K22" s="29">
        <f t="shared" si="8"/>
        <v>-18.39</v>
      </c>
      <c r="L22" s="62">
        <f t="shared" si="9"/>
        <v>1</v>
      </c>
      <c r="M22" s="28"/>
      <c r="N22" s="90"/>
      <c r="O22" s="90"/>
      <c r="P22" s="90"/>
      <c r="Q22" s="90"/>
      <c r="T22" s="105"/>
      <c r="U22" s="105"/>
      <c r="W22" s="87"/>
    </row>
    <row r="23" spans="1:24" s="77" customFormat="1" ht="12" x14ac:dyDescent="0.2">
      <c r="A23" s="72" t="s">
        <v>115</v>
      </c>
      <c r="B23" s="72" t="s">
        <v>10</v>
      </c>
      <c r="C23" s="15" t="s">
        <v>57</v>
      </c>
      <c r="D23" s="73" t="s">
        <v>93</v>
      </c>
      <c r="E23" s="28">
        <v>1</v>
      </c>
      <c r="F23" s="125">
        <v>360.09</v>
      </c>
      <c r="G23" s="75">
        <f t="shared" si="10"/>
        <v>360.09</v>
      </c>
      <c r="H23" s="74">
        <f>E23</f>
        <v>1</v>
      </c>
      <c r="I23" s="71"/>
      <c r="J23" s="30">
        <f>ROUND(H23*I23,2)</f>
        <v>0</v>
      </c>
      <c r="K23" s="29">
        <f t="shared" si="8"/>
        <v>-360.09</v>
      </c>
      <c r="L23" s="62">
        <f t="shared" si="9"/>
        <v>1</v>
      </c>
      <c r="M23" s="28"/>
      <c r="N23" s="97"/>
      <c r="O23" s="96"/>
      <c r="P23" s="96"/>
      <c r="Q23" s="96"/>
      <c r="R23" s="87"/>
      <c r="S23" s="87"/>
      <c r="T23" s="109"/>
      <c r="U23" s="109"/>
      <c r="V23" s="112"/>
      <c r="W23" s="87"/>
      <c r="X23" s="2"/>
    </row>
    <row r="24" spans="1:24" s="77" customFormat="1" ht="12" x14ac:dyDescent="0.2">
      <c r="A24" s="72" t="s">
        <v>116</v>
      </c>
      <c r="B24" s="72" t="s">
        <v>10</v>
      </c>
      <c r="C24" s="15" t="s">
        <v>57</v>
      </c>
      <c r="D24" s="73" t="s">
        <v>94</v>
      </c>
      <c r="E24" s="28">
        <v>1</v>
      </c>
      <c r="F24" s="125">
        <v>868.68</v>
      </c>
      <c r="G24" s="75">
        <f t="shared" si="10"/>
        <v>868.68</v>
      </c>
      <c r="H24" s="74">
        <f>E24</f>
        <v>1</v>
      </c>
      <c r="I24" s="71"/>
      <c r="J24" s="30">
        <f>ROUND(H24*I24,2)</f>
        <v>0</v>
      </c>
      <c r="K24" s="29">
        <f t="shared" si="8"/>
        <v>-868.68</v>
      </c>
      <c r="L24" s="62">
        <f t="shared" si="9"/>
        <v>1</v>
      </c>
      <c r="M24" s="28"/>
      <c r="N24" s="97"/>
      <c r="O24" s="96"/>
      <c r="P24" s="96"/>
      <c r="Q24" s="96"/>
      <c r="R24" s="87"/>
      <c r="S24" s="87"/>
      <c r="T24" s="109"/>
      <c r="U24" s="109"/>
      <c r="V24" s="112"/>
      <c r="W24" s="87"/>
      <c r="X24" s="2"/>
    </row>
    <row r="25" spans="1:24" s="77" customFormat="1" ht="12" x14ac:dyDescent="0.2">
      <c r="A25" s="72" t="s">
        <v>117</v>
      </c>
      <c r="B25" s="72" t="s">
        <v>10</v>
      </c>
      <c r="C25" s="15" t="s">
        <v>57</v>
      </c>
      <c r="D25" s="73" t="s">
        <v>95</v>
      </c>
      <c r="E25" s="28">
        <v>1</v>
      </c>
      <c r="F25" s="125">
        <v>350</v>
      </c>
      <c r="G25" s="75">
        <f t="shared" si="10"/>
        <v>350</v>
      </c>
      <c r="H25" s="74">
        <f>E25</f>
        <v>1</v>
      </c>
      <c r="I25" s="71"/>
      <c r="J25" s="30">
        <f>ROUND(H25*I25,2)</f>
        <v>0</v>
      </c>
      <c r="K25" s="29">
        <f t="shared" si="8"/>
        <v>-350</v>
      </c>
      <c r="L25" s="62">
        <f t="shared" si="9"/>
        <v>1</v>
      </c>
      <c r="M25" s="28"/>
      <c r="N25" s="97"/>
      <c r="O25" s="96"/>
      <c r="P25" s="96"/>
      <c r="Q25" s="96"/>
      <c r="R25" s="87"/>
      <c r="S25" s="87"/>
      <c r="T25" s="109"/>
      <c r="U25" s="109"/>
      <c r="V25" s="112"/>
      <c r="W25" s="87"/>
      <c r="X25" s="2"/>
    </row>
    <row r="26" spans="1:24" s="1" customFormat="1" ht="10.5" customHeight="1" x14ac:dyDescent="0.25">
      <c r="A26" s="8"/>
      <c r="B26" s="8"/>
      <c r="C26" s="16"/>
      <c r="D26" s="19" t="s">
        <v>149</v>
      </c>
      <c r="E26" s="129">
        <v>1</v>
      </c>
      <c r="F26" s="130">
        <f>SUM(G8:G25)</f>
        <v>2372300.77</v>
      </c>
      <c r="G26" s="32">
        <f>ROUND(F26*E26,2)</f>
        <v>2372300.77</v>
      </c>
      <c r="H26" s="129">
        <v>1</v>
      </c>
      <c r="I26" s="130">
        <f>SUM(J8:J25)</f>
        <v>0</v>
      </c>
      <c r="J26" s="32">
        <f>ROUND(I26*H26,2)</f>
        <v>0</v>
      </c>
      <c r="K26" s="45">
        <f>J26-G26</f>
        <v>-2372300.77</v>
      </c>
      <c r="L26" s="62">
        <f>1-(J26/G26)</f>
        <v>1</v>
      </c>
      <c r="M26" s="28"/>
      <c r="N26" s="91"/>
      <c r="O26" s="91"/>
      <c r="P26" s="91"/>
      <c r="Q26" s="91"/>
      <c r="R26" s="87"/>
      <c r="S26" s="102"/>
      <c r="T26" s="106"/>
      <c r="U26" s="106"/>
      <c r="V26" s="112"/>
      <c r="W26" s="87"/>
      <c r="X26" s="2"/>
    </row>
    <row r="27" spans="1:24" s="85" customFormat="1" ht="10.5" customHeight="1" x14ac:dyDescent="0.25">
      <c r="A27" s="78"/>
      <c r="B27" s="78"/>
      <c r="C27" s="79"/>
      <c r="D27" s="80"/>
      <c r="E27" s="81"/>
      <c r="F27" s="82"/>
      <c r="G27" s="83"/>
      <c r="H27" s="81"/>
      <c r="I27" s="82"/>
      <c r="J27" s="83"/>
      <c r="K27" s="82"/>
      <c r="L27" s="84"/>
      <c r="M27" s="28"/>
      <c r="N27" s="95"/>
      <c r="O27" s="95"/>
      <c r="P27" s="95"/>
      <c r="Q27" s="95"/>
      <c r="R27" s="87"/>
      <c r="S27" s="103"/>
      <c r="T27" s="108"/>
      <c r="U27" s="108"/>
      <c r="V27" s="112"/>
      <c r="W27" s="87"/>
      <c r="X27" s="2"/>
    </row>
    <row r="28" spans="1:24" s="20" customFormat="1" ht="10.5" customHeight="1" x14ac:dyDescent="0.25">
      <c r="A28" s="41" t="s">
        <v>84</v>
      </c>
      <c r="B28" s="41" t="s">
        <v>9</v>
      </c>
      <c r="C28" s="42" t="s">
        <v>0</v>
      </c>
      <c r="D28" s="43" t="s">
        <v>18</v>
      </c>
      <c r="E28" s="44"/>
      <c r="F28" s="45"/>
      <c r="G28" s="46"/>
      <c r="H28" s="44"/>
      <c r="I28" s="45"/>
      <c r="J28" s="46"/>
      <c r="K28" s="45"/>
      <c r="L28" s="62"/>
      <c r="M28" s="28"/>
      <c r="N28" s="93"/>
      <c r="O28" s="93"/>
      <c r="P28" s="93"/>
      <c r="Q28" s="93"/>
      <c r="R28" s="87"/>
      <c r="S28" s="101"/>
      <c r="T28" s="107"/>
      <c r="U28" s="107"/>
      <c r="V28" s="112"/>
      <c r="W28" s="87"/>
      <c r="X28" s="2"/>
    </row>
    <row r="29" spans="1:24" ht="10.5" customHeight="1" x14ac:dyDescent="0.2">
      <c r="A29" s="5" t="s">
        <v>85</v>
      </c>
      <c r="B29" s="5" t="s">
        <v>10</v>
      </c>
      <c r="C29" s="15" t="s">
        <v>57</v>
      </c>
      <c r="D29" s="73" t="s">
        <v>18</v>
      </c>
      <c r="E29" s="28">
        <v>3000</v>
      </c>
      <c r="F29" s="127">
        <v>627.59</v>
      </c>
      <c r="G29" s="30">
        <f>ROUND(E29*F29,2)</f>
        <v>1882770</v>
      </c>
      <c r="H29" s="28">
        <f>E29</f>
        <v>3000</v>
      </c>
      <c r="I29" s="71"/>
      <c r="J29" s="30">
        <f>ROUND(H29*I29,2)</f>
        <v>0</v>
      </c>
      <c r="K29" s="29">
        <f>I29-F29</f>
        <v>-627.59</v>
      </c>
      <c r="L29" s="62">
        <f>1-(I29/F29)</f>
        <v>1</v>
      </c>
      <c r="M29" s="28"/>
      <c r="N29" s="90">
        <v>268</v>
      </c>
      <c r="O29" s="90">
        <v>413.6</v>
      </c>
      <c r="P29" s="90">
        <v>318.52999999999997</v>
      </c>
      <c r="Q29" s="90">
        <v>318.02999999999997</v>
      </c>
      <c r="R29" s="87">
        <f>MAX(N29:Q29)</f>
        <v>413.6</v>
      </c>
      <c r="S29" s="87">
        <f>R29*1.016</f>
        <v>420.22</v>
      </c>
      <c r="T29" s="105">
        <v>180</v>
      </c>
      <c r="U29" s="105">
        <v>225</v>
      </c>
      <c r="V29" s="112">
        <f>2*(T29+U29)</f>
        <v>810</v>
      </c>
      <c r="W29" s="87"/>
    </row>
    <row r="30" spans="1:24" ht="10.5" customHeight="1" x14ac:dyDescent="0.2">
      <c r="A30" s="5" t="s">
        <v>86</v>
      </c>
      <c r="B30" s="5" t="s">
        <v>10</v>
      </c>
      <c r="C30" s="15" t="s">
        <v>57</v>
      </c>
      <c r="D30" s="73" t="s">
        <v>32</v>
      </c>
      <c r="E30" s="28">
        <v>840</v>
      </c>
      <c r="F30" s="127">
        <v>824.06</v>
      </c>
      <c r="G30" s="30">
        <f>ROUND(E30*F30,2)</f>
        <v>692210.4</v>
      </c>
      <c r="H30" s="28">
        <f>E30</f>
        <v>840</v>
      </c>
      <c r="I30" s="71"/>
      <c r="J30" s="30">
        <f>ROUND(H30*I30,2)</f>
        <v>0</v>
      </c>
      <c r="K30" s="29">
        <f>I30-F30</f>
        <v>-824.06</v>
      </c>
      <c r="L30" s="62">
        <f>1-(I30/F30)</f>
        <v>1</v>
      </c>
      <c r="M30" s="28"/>
      <c r="N30" s="90">
        <v>357</v>
      </c>
      <c r="O30" s="90">
        <v>465.3</v>
      </c>
      <c r="P30" s="90">
        <v>413.71</v>
      </c>
      <c r="Q30" s="90">
        <v>413.06</v>
      </c>
      <c r="R30" s="87">
        <f>MAX(N30:Q30)</f>
        <v>465.3</v>
      </c>
      <c r="S30" s="87">
        <f>R30*1.016</f>
        <v>472.74</v>
      </c>
      <c r="T30" s="105">
        <v>90</v>
      </c>
      <c r="U30" s="105">
        <v>110</v>
      </c>
      <c r="V30" s="112">
        <f>2*(T30+U30)</f>
        <v>400</v>
      </c>
      <c r="W30" s="87"/>
    </row>
    <row r="31" spans="1:24" ht="10.5" customHeight="1" x14ac:dyDescent="0.2">
      <c r="A31" s="5" t="s">
        <v>87</v>
      </c>
      <c r="B31" s="5" t="s">
        <v>10</v>
      </c>
      <c r="C31" s="15" t="s">
        <v>57</v>
      </c>
      <c r="D31" s="73" t="s">
        <v>62</v>
      </c>
      <c r="E31" s="28">
        <v>150</v>
      </c>
      <c r="F31" s="127">
        <v>608.29999999999995</v>
      </c>
      <c r="G31" s="30">
        <f>ROUND(E31*F31,2)</f>
        <v>91245</v>
      </c>
      <c r="H31" s="28">
        <f>E31</f>
        <v>150</v>
      </c>
      <c r="I31" s="71"/>
      <c r="J31" s="30">
        <f>ROUND(H31*I31,2)</f>
        <v>0</v>
      </c>
      <c r="K31" s="29">
        <f>I31-F31</f>
        <v>-608.29999999999995</v>
      </c>
      <c r="L31" s="62">
        <f>1-(I31/F31)</f>
        <v>1</v>
      </c>
      <c r="M31" s="28"/>
      <c r="N31" s="90"/>
      <c r="O31" s="90"/>
      <c r="P31" s="90"/>
      <c r="Q31" s="90"/>
      <c r="T31" s="105"/>
      <c r="U31" s="105"/>
      <c r="W31" s="87"/>
    </row>
    <row r="32" spans="1:24" ht="10.5" customHeight="1" x14ac:dyDescent="0.2">
      <c r="A32" s="5" t="s">
        <v>88</v>
      </c>
      <c r="B32" s="5" t="s">
        <v>10</v>
      </c>
      <c r="C32" s="15" t="s">
        <v>57</v>
      </c>
      <c r="D32" s="73" t="s">
        <v>63</v>
      </c>
      <c r="E32" s="28">
        <v>600</v>
      </c>
      <c r="F32" s="127">
        <v>760.38</v>
      </c>
      <c r="G32" s="30">
        <f>ROUND(E32*F32,2)</f>
        <v>456228</v>
      </c>
      <c r="H32" s="28">
        <f>E32</f>
        <v>600</v>
      </c>
      <c r="I32" s="71"/>
      <c r="J32" s="30">
        <f>ROUND(H32*I32,2)</f>
        <v>0</v>
      </c>
      <c r="K32" s="29">
        <f>I32-F32</f>
        <v>-760.38</v>
      </c>
      <c r="L32" s="62">
        <f>1-(I32/F32)</f>
        <v>1</v>
      </c>
      <c r="M32" s="28"/>
      <c r="N32" s="90">
        <v>357</v>
      </c>
      <c r="O32" s="90">
        <v>465.3</v>
      </c>
      <c r="P32" s="90">
        <v>413.71</v>
      </c>
      <c r="Q32" s="90">
        <v>413.06</v>
      </c>
      <c r="R32" s="87">
        <f>MAX(N32:Q32)</f>
        <v>465.3</v>
      </c>
      <c r="S32" s="87">
        <f>R32*1.016</f>
        <v>472.74</v>
      </c>
      <c r="T32" s="105">
        <v>90</v>
      </c>
      <c r="U32" s="105">
        <v>110</v>
      </c>
      <c r="V32" s="112">
        <f>2*(T32+U32)</f>
        <v>400</v>
      </c>
      <c r="W32" s="87"/>
    </row>
    <row r="33" spans="1:24" s="1" customFormat="1" ht="10.5" customHeight="1" x14ac:dyDescent="0.25">
      <c r="A33" s="8"/>
      <c r="B33" s="8"/>
      <c r="C33" s="16"/>
      <c r="D33" s="19" t="s">
        <v>150</v>
      </c>
      <c r="E33" s="129">
        <v>1</v>
      </c>
      <c r="F33" s="130">
        <f>SUM(G29:G32)</f>
        <v>3122453.4</v>
      </c>
      <c r="G33" s="32">
        <f>ROUND(F33*E33,2)</f>
        <v>3122453.4</v>
      </c>
      <c r="H33" s="129">
        <v>1</v>
      </c>
      <c r="I33" s="130">
        <f>SUM(J29:J32)</f>
        <v>0</v>
      </c>
      <c r="J33" s="32">
        <f>ROUND(I33*H33,2)</f>
        <v>0</v>
      </c>
      <c r="K33" s="45">
        <f>J33-G33</f>
        <v>-3122453.4</v>
      </c>
      <c r="L33" s="62">
        <f>1-(J33/G33)</f>
        <v>1</v>
      </c>
      <c r="M33" s="28"/>
      <c r="N33" s="91"/>
      <c r="O33" s="91"/>
      <c r="P33" s="91"/>
      <c r="Q33" s="91"/>
      <c r="R33" s="87"/>
      <c r="S33" s="102"/>
      <c r="T33" s="106"/>
      <c r="U33" s="106"/>
      <c r="V33" s="112"/>
      <c r="W33" s="87"/>
      <c r="X33" s="2"/>
    </row>
    <row r="34" spans="1:24" s="1" customFormat="1" ht="10.5" customHeight="1" x14ac:dyDescent="0.25">
      <c r="A34" s="8"/>
      <c r="B34" s="8"/>
      <c r="C34" s="16"/>
      <c r="D34" s="19"/>
      <c r="E34" s="131"/>
      <c r="F34" s="132"/>
      <c r="G34" s="122"/>
      <c r="H34" s="120"/>
      <c r="I34" s="121"/>
      <c r="J34" s="122"/>
      <c r="K34" s="123"/>
      <c r="L34" s="124"/>
      <c r="M34" s="28"/>
      <c r="N34" s="91"/>
      <c r="O34" s="91"/>
      <c r="P34" s="91"/>
      <c r="Q34" s="91"/>
      <c r="R34" s="87"/>
      <c r="S34" s="102"/>
      <c r="T34" s="106"/>
      <c r="U34" s="106"/>
      <c r="V34" s="112"/>
      <c r="W34" s="87"/>
      <c r="X34" s="2"/>
    </row>
    <row r="35" spans="1:24" s="20" customFormat="1" ht="10.5" customHeight="1" x14ac:dyDescent="0.25">
      <c r="A35" s="41" t="s">
        <v>89</v>
      </c>
      <c r="B35" s="41" t="s">
        <v>9</v>
      </c>
      <c r="C35" s="42"/>
      <c r="D35" s="43" t="s">
        <v>96</v>
      </c>
      <c r="E35" s="44"/>
      <c r="F35" s="45"/>
      <c r="G35" s="46"/>
      <c r="H35" s="44"/>
      <c r="I35" s="45"/>
      <c r="J35" s="46"/>
      <c r="K35" s="45"/>
      <c r="L35" s="62"/>
      <c r="M35" s="28"/>
      <c r="N35" s="93"/>
      <c r="O35" s="93"/>
      <c r="P35" s="93"/>
      <c r="Q35" s="93"/>
      <c r="R35" s="87"/>
      <c r="S35" s="101"/>
      <c r="T35" s="107"/>
      <c r="U35" s="107"/>
      <c r="V35" s="112"/>
      <c r="W35" s="87"/>
      <c r="X35" s="2"/>
    </row>
    <row r="36" spans="1:24" ht="10.5" customHeight="1" x14ac:dyDescent="0.2">
      <c r="A36" s="5" t="s">
        <v>129</v>
      </c>
      <c r="B36" s="5" t="s">
        <v>10</v>
      </c>
      <c r="C36" s="15" t="s">
        <v>11</v>
      </c>
      <c r="D36" s="6" t="s">
        <v>97</v>
      </c>
      <c r="E36" s="28">
        <v>150</v>
      </c>
      <c r="F36" s="127">
        <v>15.85</v>
      </c>
      <c r="G36" s="30">
        <f>ROUND(E36*F36,2)</f>
        <v>2377.5</v>
      </c>
      <c r="H36" s="28">
        <f>E36</f>
        <v>150</v>
      </c>
      <c r="I36" s="71"/>
      <c r="J36" s="30">
        <f>ROUND(H36*I36,2)</f>
        <v>0</v>
      </c>
      <c r="K36" s="29">
        <f>I36-F36</f>
        <v>-15.85</v>
      </c>
      <c r="L36" s="62">
        <f>1-(I36/F36)</f>
        <v>1</v>
      </c>
      <c r="M36" s="28"/>
      <c r="N36" s="90">
        <v>13.25</v>
      </c>
      <c r="O36" s="90">
        <v>14.67</v>
      </c>
      <c r="P36" s="90">
        <v>12.21</v>
      </c>
      <c r="Q36" s="90">
        <v>12.19</v>
      </c>
      <c r="R36" s="87">
        <f t="shared" ref="R36:R47" si="11">MAX(N36:Q36)</f>
        <v>14.67</v>
      </c>
      <c r="S36" s="87">
        <f t="shared" ref="S36:S47" si="12">R36*1.016</f>
        <v>14.9</v>
      </c>
      <c r="T36" s="105">
        <v>50</v>
      </c>
      <c r="U36" s="105">
        <v>75</v>
      </c>
      <c r="V36" s="112">
        <f t="shared" ref="V36:V47" si="13">2*(T36+U36)</f>
        <v>250</v>
      </c>
      <c r="W36" s="87"/>
    </row>
    <row r="37" spans="1:24" ht="10.5" customHeight="1" x14ac:dyDescent="0.2">
      <c r="A37" s="5" t="s">
        <v>130</v>
      </c>
      <c r="B37" s="5" t="s">
        <v>10</v>
      </c>
      <c r="C37" s="15" t="s">
        <v>11</v>
      </c>
      <c r="D37" s="6" t="s">
        <v>98</v>
      </c>
      <c r="E37" s="28">
        <v>900</v>
      </c>
      <c r="F37" s="127">
        <v>27.07</v>
      </c>
      <c r="G37" s="30">
        <f t="shared" ref="G37:G47" si="14">ROUND(E37*F37,2)</f>
        <v>24363</v>
      </c>
      <c r="H37" s="28">
        <f t="shared" ref="H37:H47" si="15">E37</f>
        <v>900</v>
      </c>
      <c r="I37" s="71"/>
      <c r="J37" s="30">
        <f t="shared" ref="J37:J42" si="16">ROUND(H37*I37,2)</f>
        <v>0</v>
      </c>
      <c r="K37" s="29">
        <f t="shared" ref="K37:K42" si="17">I37-F37</f>
        <v>-27.07</v>
      </c>
      <c r="L37" s="62">
        <f t="shared" ref="L37:L42" si="18">1-(I37/F37)</f>
        <v>1</v>
      </c>
      <c r="M37" s="28"/>
      <c r="N37" s="90">
        <v>10.3</v>
      </c>
      <c r="O37" s="90">
        <v>10.71</v>
      </c>
      <c r="P37" s="90">
        <v>8.91</v>
      </c>
      <c r="Q37" s="90">
        <v>8.9</v>
      </c>
      <c r="R37" s="87">
        <f t="shared" si="11"/>
        <v>10.71</v>
      </c>
      <c r="S37" s="87">
        <f t="shared" si="12"/>
        <v>10.88</v>
      </c>
      <c r="T37" s="105">
        <v>50</v>
      </c>
      <c r="U37" s="105">
        <v>80</v>
      </c>
      <c r="V37" s="112">
        <f t="shared" si="13"/>
        <v>260</v>
      </c>
      <c r="W37" s="87"/>
    </row>
    <row r="38" spans="1:24" ht="10.5" customHeight="1" x14ac:dyDescent="0.2">
      <c r="A38" s="5" t="s">
        <v>131</v>
      </c>
      <c r="B38" s="5" t="s">
        <v>10</v>
      </c>
      <c r="C38" s="15" t="s">
        <v>11</v>
      </c>
      <c r="D38" s="6" t="s">
        <v>99</v>
      </c>
      <c r="E38" s="28">
        <v>60</v>
      </c>
      <c r="F38" s="127">
        <v>268.97000000000003</v>
      </c>
      <c r="G38" s="30">
        <f t="shared" si="14"/>
        <v>16138.2</v>
      </c>
      <c r="H38" s="28">
        <f t="shared" si="15"/>
        <v>60</v>
      </c>
      <c r="I38" s="71"/>
      <c r="J38" s="30">
        <f t="shared" si="16"/>
        <v>0</v>
      </c>
      <c r="K38" s="29">
        <f t="shared" si="17"/>
        <v>-268.97000000000003</v>
      </c>
      <c r="L38" s="62">
        <f t="shared" si="18"/>
        <v>1</v>
      </c>
      <c r="M38" s="28"/>
      <c r="N38" s="90">
        <v>10.3</v>
      </c>
      <c r="O38" s="90">
        <v>10.71</v>
      </c>
      <c r="P38" s="90">
        <v>8.91</v>
      </c>
      <c r="Q38" s="90">
        <v>8.9</v>
      </c>
      <c r="R38" s="87">
        <f t="shared" si="11"/>
        <v>10.71</v>
      </c>
      <c r="S38" s="87">
        <f t="shared" si="12"/>
        <v>10.88</v>
      </c>
      <c r="T38" s="105">
        <v>50</v>
      </c>
      <c r="U38" s="105">
        <v>50</v>
      </c>
      <c r="V38" s="112">
        <f t="shared" si="13"/>
        <v>200</v>
      </c>
      <c r="W38" s="87"/>
    </row>
    <row r="39" spans="1:24" ht="10.5" customHeight="1" x14ac:dyDescent="0.2">
      <c r="A39" s="5" t="s">
        <v>132</v>
      </c>
      <c r="B39" s="5" t="s">
        <v>10</v>
      </c>
      <c r="C39" s="15" t="s">
        <v>11</v>
      </c>
      <c r="D39" s="6" t="s">
        <v>100</v>
      </c>
      <c r="E39" s="28">
        <v>60</v>
      </c>
      <c r="F39" s="127">
        <v>303.02</v>
      </c>
      <c r="G39" s="30">
        <f t="shared" si="14"/>
        <v>18181.2</v>
      </c>
      <c r="H39" s="28">
        <f t="shared" si="15"/>
        <v>60</v>
      </c>
      <c r="I39" s="71"/>
      <c r="J39" s="30">
        <f t="shared" si="16"/>
        <v>0</v>
      </c>
      <c r="K39" s="29">
        <f t="shared" si="17"/>
        <v>-303.02</v>
      </c>
      <c r="L39" s="62">
        <f t="shared" si="18"/>
        <v>1</v>
      </c>
      <c r="M39" s="28"/>
      <c r="N39" s="90">
        <v>12.75</v>
      </c>
      <c r="O39" s="90">
        <v>15.1</v>
      </c>
      <c r="P39" s="90">
        <v>12.56</v>
      </c>
      <c r="Q39" s="90">
        <v>12.54</v>
      </c>
      <c r="R39" s="87">
        <f t="shared" si="11"/>
        <v>15.1</v>
      </c>
      <c r="S39" s="87">
        <f t="shared" si="12"/>
        <v>15.34</v>
      </c>
      <c r="T39" s="105">
        <v>50</v>
      </c>
      <c r="U39" s="105">
        <v>100</v>
      </c>
      <c r="V39" s="112">
        <f t="shared" si="13"/>
        <v>300</v>
      </c>
      <c r="W39" s="87"/>
    </row>
    <row r="40" spans="1:24" ht="10.5" customHeight="1" x14ac:dyDescent="0.2">
      <c r="A40" s="5" t="s">
        <v>133</v>
      </c>
      <c r="B40" s="5" t="s">
        <v>10</v>
      </c>
      <c r="C40" s="15" t="s">
        <v>11</v>
      </c>
      <c r="D40" s="6" t="s">
        <v>101</v>
      </c>
      <c r="E40" s="28">
        <v>60</v>
      </c>
      <c r="F40" s="127">
        <v>221.82</v>
      </c>
      <c r="G40" s="30">
        <f t="shared" si="14"/>
        <v>13309.2</v>
      </c>
      <c r="H40" s="28">
        <f t="shared" si="15"/>
        <v>60</v>
      </c>
      <c r="I40" s="71"/>
      <c r="J40" s="30">
        <f t="shared" si="16"/>
        <v>0</v>
      </c>
      <c r="K40" s="29">
        <f t="shared" si="17"/>
        <v>-221.82</v>
      </c>
      <c r="L40" s="62">
        <f t="shared" si="18"/>
        <v>1</v>
      </c>
      <c r="M40" s="28"/>
      <c r="N40" s="90">
        <v>17.75</v>
      </c>
      <c r="O40" s="90">
        <v>22.14</v>
      </c>
      <c r="P40" s="90">
        <v>18.43</v>
      </c>
      <c r="Q40" s="90">
        <v>18.399999999999999</v>
      </c>
      <c r="R40" s="87">
        <f t="shared" si="11"/>
        <v>22.14</v>
      </c>
      <c r="S40" s="87">
        <f t="shared" si="12"/>
        <v>22.49</v>
      </c>
      <c r="T40" s="105">
        <v>50</v>
      </c>
      <c r="U40" s="105">
        <v>50</v>
      </c>
      <c r="V40" s="112">
        <f t="shared" si="13"/>
        <v>200</v>
      </c>
      <c r="W40" s="87"/>
    </row>
    <row r="41" spans="1:24" ht="10.5" customHeight="1" x14ac:dyDescent="0.2">
      <c r="A41" s="5" t="s">
        <v>134</v>
      </c>
      <c r="B41" s="5" t="s">
        <v>10</v>
      </c>
      <c r="C41" s="15" t="s">
        <v>11</v>
      </c>
      <c r="D41" s="6" t="s">
        <v>102</v>
      </c>
      <c r="E41" s="28">
        <v>60</v>
      </c>
      <c r="F41" s="127">
        <v>255.87</v>
      </c>
      <c r="G41" s="30">
        <f t="shared" si="14"/>
        <v>15352.2</v>
      </c>
      <c r="H41" s="28">
        <f t="shared" si="15"/>
        <v>60</v>
      </c>
      <c r="I41" s="71"/>
      <c r="J41" s="30">
        <f t="shared" si="16"/>
        <v>0</v>
      </c>
      <c r="K41" s="29">
        <f t="shared" si="17"/>
        <v>-255.87</v>
      </c>
      <c r="L41" s="62">
        <f t="shared" si="18"/>
        <v>1</v>
      </c>
      <c r="M41" s="28"/>
      <c r="N41" s="90">
        <v>17.75</v>
      </c>
      <c r="O41" s="90">
        <v>19.23</v>
      </c>
      <c r="P41" s="90">
        <v>16</v>
      </c>
      <c r="Q41" s="90">
        <v>15.98</v>
      </c>
      <c r="R41" s="87">
        <f t="shared" si="11"/>
        <v>19.23</v>
      </c>
      <c r="S41" s="87">
        <f t="shared" si="12"/>
        <v>19.54</v>
      </c>
      <c r="T41" s="105">
        <v>50</v>
      </c>
      <c r="U41" s="105">
        <v>120</v>
      </c>
      <c r="V41" s="112">
        <f t="shared" si="13"/>
        <v>340</v>
      </c>
      <c r="W41" s="87"/>
    </row>
    <row r="42" spans="1:24" ht="10.5" customHeight="1" x14ac:dyDescent="0.2">
      <c r="A42" s="5" t="s">
        <v>135</v>
      </c>
      <c r="B42" s="5" t="s">
        <v>10</v>
      </c>
      <c r="C42" s="15" t="s">
        <v>11</v>
      </c>
      <c r="D42" s="6" t="s">
        <v>103</v>
      </c>
      <c r="E42" s="28">
        <v>30</v>
      </c>
      <c r="F42" s="127">
        <v>623.96</v>
      </c>
      <c r="G42" s="30">
        <f t="shared" si="14"/>
        <v>18718.8</v>
      </c>
      <c r="H42" s="28">
        <f t="shared" si="15"/>
        <v>30</v>
      </c>
      <c r="I42" s="71"/>
      <c r="J42" s="30">
        <f t="shared" si="16"/>
        <v>0</v>
      </c>
      <c r="K42" s="29">
        <f t="shared" si="17"/>
        <v>-623.96</v>
      </c>
      <c r="L42" s="62">
        <f t="shared" si="18"/>
        <v>1</v>
      </c>
      <c r="M42" s="28"/>
      <c r="N42" s="90">
        <v>17.75</v>
      </c>
      <c r="O42" s="90">
        <v>19.23</v>
      </c>
      <c r="P42" s="90">
        <v>16</v>
      </c>
      <c r="Q42" s="90">
        <v>15.98</v>
      </c>
      <c r="R42" s="87">
        <f t="shared" si="11"/>
        <v>19.23</v>
      </c>
      <c r="S42" s="87">
        <f t="shared" si="12"/>
        <v>19.54</v>
      </c>
      <c r="T42" s="105">
        <v>50</v>
      </c>
      <c r="U42" s="105">
        <v>50</v>
      </c>
      <c r="V42" s="112">
        <f t="shared" si="13"/>
        <v>200</v>
      </c>
      <c r="W42" s="87"/>
    </row>
    <row r="43" spans="1:24" ht="10.5" customHeight="1" x14ac:dyDescent="0.2">
      <c r="A43" s="5" t="s">
        <v>136</v>
      </c>
      <c r="B43" s="5" t="s">
        <v>10</v>
      </c>
      <c r="C43" s="15" t="s">
        <v>11</v>
      </c>
      <c r="D43" s="6" t="s">
        <v>104</v>
      </c>
      <c r="E43" s="28">
        <v>150</v>
      </c>
      <c r="F43" s="127">
        <v>209.95</v>
      </c>
      <c r="G43" s="30">
        <f t="shared" si="14"/>
        <v>31492.5</v>
      </c>
      <c r="H43" s="28">
        <f t="shared" si="15"/>
        <v>150</v>
      </c>
      <c r="I43" s="71"/>
      <c r="J43" s="30">
        <f>ROUND(H43*I43,2)</f>
        <v>0</v>
      </c>
      <c r="K43" s="29">
        <f>I43-F43</f>
        <v>-209.95</v>
      </c>
      <c r="L43" s="62">
        <f>1-(I43/F43)</f>
        <v>1</v>
      </c>
      <c r="M43" s="28"/>
      <c r="N43" s="90">
        <v>22.7</v>
      </c>
      <c r="O43" s="90">
        <v>23.58</v>
      </c>
      <c r="P43" s="90">
        <v>19.61</v>
      </c>
      <c r="Q43" s="90">
        <v>19.579999999999998</v>
      </c>
      <c r="R43" s="87">
        <f t="shared" si="11"/>
        <v>23.58</v>
      </c>
      <c r="S43" s="87">
        <f t="shared" si="12"/>
        <v>23.96</v>
      </c>
      <c r="T43" s="105">
        <v>50</v>
      </c>
      <c r="U43" s="105">
        <v>50</v>
      </c>
      <c r="V43" s="112">
        <f t="shared" si="13"/>
        <v>200</v>
      </c>
      <c r="W43" s="87"/>
    </row>
    <row r="44" spans="1:24" ht="10.5" customHeight="1" x14ac:dyDescent="0.2">
      <c r="A44" s="5" t="s">
        <v>137</v>
      </c>
      <c r="B44" s="5" t="s">
        <v>10</v>
      </c>
      <c r="C44" s="15" t="s">
        <v>11</v>
      </c>
      <c r="D44" s="6" t="s">
        <v>105</v>
      </c>
      <c r="E44" s="28">
        <v>150</v>
      </c>
      <c r="F44" s="127">
        <v>395.05</v>
      </c>
      <c r="G44" s="30">
        <f t="shared" si="14"/>
        <v>59257.5</v>
      </c>
      <c r="H44" s="28">
        <f t="shared" si="15"/>
        <v>150</v>
      </c>
      <c r="I44" s="71"/>
      <c r="J44" s="30">
        <f>ROUND(H44*I44,2)</f>
        <v>0</v>
      </c>
      <c r="K44" s="29">
        <f>I44-F44</f>
        <v>-395.05</v>
      </c>
      <c r="L44" s="62">
        <f>1-(I44/F44)</f>
        <v>1</v>
      </c>
      <c r="M44" s="28"/>
      <c r="N44" s="90">
        <v>15.55</v>
      </c>
      <c r="O44" s="90">
        <v>21.99</v>
      </c>
      <c r="P44" s="90">
        <v>18.29</v>
      </c>
      <c r="Q44" s="90">
        <v>18.260000000000002</v>
      </c>
      <c r="R44" s="87">
        <f t="shared" si="11"/>
        <v>21.99</v>
      </c>
      <c r="S44" s="87">
        <f t="shared" si="12"/>
        <v>22.34</v>
      </c>
      <c r="T44" s="105">
        <v>50</v>
      </c>
      <c r="U44" s="105">
        <v>70</v>
      </c>
      <c r="V44" s="112">
        <f t="shared" si="13"/>
        <v>240</v>
      </c>
      <c r="W44" s="87"/>
    </row>
    <row r="45" spans="1:24" ht="10.5" customHeight="1" x14ac:dyDescent="0.2">
      <c r="A45" s="5" t="s">
        <v>138</v>
      </c>
      <c r="B45" s="5" t="s">
        <v>10</v>
      </c>
      <c r="C45" s="15" t="s">
        <v>11</v>
      </c>
      <c r="D45" s="6" t="s">
        <v>106</v>
      </c>
      <c r="E45" s="28">
        <v>150</v>
      </c>
      <c r="F45" s="127">
        <v>162.80000000000001</v>
      </c>
      <c r="G45" s="30">
        <f t="shared" si="14"/>
        <v>24420</v>
      </c>
      <c r="H45" s="28">
        <f t="shared" si="15"/>
        <v>150</v>
      </c>
      <c r="I45" s="71"/>
      <c r="J45" s="30">
        <f>ROUND(H45*I45,2)</f>
        <v>0</v>
      </c>
      <c r="K45" s="29">
        <f>I45-F45</f>
        <v>-162.80000000000001</v>
      </c>
      <c r="L45" s="62">
        <f>1-(I45/F45)</f>
        <v>1</v>
      </c>
      <c r="M45" s="28"/>
      <c r="N45" s="90">
        <v>15.55</v>
      </c>
      <c r="O45" s="90">
        <v>23.85</v>
      </c>
      <c r="P45" s="90">
        <v>19.850000000000001</v>
      </c>
      <c r="Q45" s="90">
        <v>19.809999999999999</v>
      </c>
      <c r="R45" s="87">
        <f t="shared" si="11"/>
        <v>23.85</v>
      </c>
      <c r="S45" s="87">
        <f t="shared" si="12"/>
        <v>24.23</v>
      </c>
      <c r="T45" s="105">
        <v>50</v>
      </c>
      <c r="U45" s="105">
        <v>50</v>
      </c>
      <c r="V45" s="112">
        <f t="shared" si="13"/>
        <v>200</v>
      </c>
      <c r="W45" s="87"/>
    </row>
    <row r="46" spans="1:24" ht="10.5" customHeight="1" x14ac:dyDescent="0.2">
      <c r="A46" s="5" t="s">
        <v>139</v>
      </c>
      <c r="B46" s="5" t="s">
        <v>10</v>
      </c>
      <c r="C46" s="15" t="s">
        <v>11</v>
      </c>
      <c r="D46" s="6" t="s">
        <v>107</v>
      </c>
      <c r="E46" s="28">
        <v>150</v>
      </c>
      <c r="F46" s="127">
        <v>347.9</v>
      </c>
      <c r="G46" s="30">
        <f t="shared" si="14"/>
        <v>52185</v>
      </c>
      <c r="H46" s="28">
        <f t="shared" si="15"/>
        <v>150</v>
      </c>
      <c r="I46" s="71"/>
      <c r="J46" s="30">
        <f>ROUND(H46*I46,2)</f>
        <v>0</v>
      </c>
      <c r="K46" s="29">
        <f>I46-F46</f>
        <v>-347.9</v>
      </c>
      <c r="L46" s="62">
        <f>1-(I46/F46)</f>
        <v>1</v>
      </c>
      <c r="M46" s="28"/>
      <c r="N46" s="90">
        <v>24.45</v>
      </c>
      <c r="O46" s="90">
        <v>32.31</v>
      </c>
      <c r="P46" s="90">
        <v>26.89</v>
      </c>
      <c r="Q46" s="90">
        <v>26.84</v>
      </c>
      <c r="R46" s="87">
        <f t="shared" si="11"/>
        <v>32.31</v>
      </c>
      <c r="S46" s="87">
        <f t="shared" si="12"/>
        <v>32.83</v>
      </c>
      <c r="T46" s="105">
        <v>50</v>
      </c>
      <c r="U46" s="105">
        <v>75</v>
      </c>
      <c r="V46" s="112">
        <f t="shared" si="13"/>
        <v>250</v>
      </c>
      <c r="W46" s="87"/>
    </row>
    <row r="47" spans="1:24" ht="22.8" x14ac:dyDescent="0.2">
      <c r="A47" s="5" t="s">
        <v>140</v>
      </c>
      <c r="B47" s="5" t="s">
        <v>21</v>
      </c>
      <c r="C47" s="15" t="s">
        <v>57</v>
      </c>
      <c r="D47" s="6" t="s">
        <v>108</v>
      </c>
      <c r="E47" s="28">
        <v>150</v>
      </c>
      <c r="F47" s="127">
        <v>75.63</v>
      </c>
      <c r="G47" s="30">
        <f t="shared" si="14"/>
        <v>11344.5</v>
      </c>
      <c r="H47" s="28">
        <f t="shared" si="15"/>
        <v>150</v>
      </c>
      <c r="I47" s="71"/>
      <c r="J47" s="30">
        <f>ROUND(H47*I47,2)</f>
        <v>0</v>
      </c>
      <c r="K47" s="29">
        <f>I47-F47</f>
        <v>-75.63</v>
      </c>
      <c r="L47" s="62">
        <f>1-(I47/F47)</f>
        <v>1</v>
      </c>
      <c r="M47" s="28"/>
      <c r="N47" s="90">
        <v>24.45</v>
      </c>
      <c r="O47" s="90">
        <v>33.799999999999997</v>
      </c>
      <c r="P47" s="90">
        <v>28.12</v>
      </c>
      <c r="Q47" s="90">
        <v>28.08</v>
      </c>
      <c r="R47" s="87">
        <f t="shared" si="11"/>
        <v>33.799999999999997</v>
      </c>
      <c r="S47" s="87">
        <f t="shared" si="12"/>
        <v>34.340000000000003</v>
      </c>
      <c r="T47" s="105">
        <v>50</v>
      </c>
      <c r="U47" s="105">
        <v>50</v>
      </c>
      <c r="V47" s="112">
        <f t="shared" si="13"/>
        <v>200</v>
      </c>
      <c r="W47" s="87"/>
    </row>
    <row r="48" spans="1:24" s="1" customFormat="1" ht="10.5" customHeight="1" x14ac:dyDescent="0.25">
      <c r="A48" s="8"/>
      <c r="B48" s="8"/>
      <c r="C48" s="16"/>
      <c r="D48" s="19" t="s">
        <v>151</v>
      </c>
      <c r="E48" s="129">
        <v>1</v>
      </c>
      <c r="F48" s="130">
        <f>SUM(G36:G47)</f>
        <v>287139.59999999998</v>
      </c>
      <c r="G48" s="32">
        <f>ROUND(F48*E48,2)</f>
        <v>287139.59999999998</v>
      </c>
      <c r="H48" s="129">
        <v>1</v>
      </c>
      <c r="I48" s="130">
        <f>SUM(J36:J47)</f>
        <v>0</v>
      </c>
      <c r="J48" s="32">
        <f>ROUND(I48*H48,2)</f>
        <v>0</v>
      </c>
      <c r="K48" s="45">
        <f>J48-G48</f>
        <v>-287139.59999999998</v>
      </c>
      <c r="L48" s="62">
        <f>1-(J48/G48)</f>
        <v>1</v>
      </c>
      <c r="M48" s="28"/>
      <c r="N48" s="91"/>
      <c r="O48" s="91"/>
      <c r="P48" s="91"/>
      <c r="Q48" s="91"/>
      <c r="R48" s="87"/>
      <c r="S48" s="102"/>
      <c r="T48" s="106"/>
      <c r="U48" s="106"/>
      <c r="V48" s="112"/>
      <c r="W48" s="87"/>
      <c r="X48" s="2"/>
    </row>
    <row r="49" spans="1:24" s="1" customFormat="1" ht="10.5" customHeight="1" x14ac:dyDescent="0.25">
      <c r="A49" s="8"/>
      <c r="B49" s="8"/>
      <c r="C49" s="16"/>
      <c r="D49" s="19"/>
      <c r="E49" s="81"/>
      <c r="F49" s="82"/>
      <c r="G49" s="82"/>
      <c r="H49" s="82"/>
      <c r="I49" s="82"/>
      <c r="J49" s="82"/>
      <c r="K49" s="82"/>
      <c r="L49" s="82"/>
      <c r="M49" s="28"/>
      <c r="N49" s="95"/>
      <c r="O49" s="95"/>
      <c r="P49" s="95"/>
      <c r="Q49" s="95"/>
      <c r="R49" s="87"/>
      <c r="S49" s="102"/>
      <c r="T49" s="106"/>
      <c r="U49" s="106"/>
      <c r="V49" s="112"/>
      <c r="W49" s="87"/>
      <c r="X49" s="2"/>
    </row>
    <row r="50" spans="1:24" s="20" customFormat="1" ht="10.5" customHeight="1" x14ac:dyDescent="0.25">
      <c r="A50" s="41" t="s">
        <v>90</v>
      </c>
      <c r="B50" s="41" t="s">
        <v>9</v>
      </c>
      <c r="C50" s="42"/>
      <c r="D50" s="43" t="s">
        <v>37</v>
      </c>
      <c r="E50" s="44"/>
      <c r="F50" s="45"/>
      <c r="G50" s="46"/>
      <c r="H50" s="44"/>
      <c r="I50" s="45"/>
      <c r="J50" s="46"/>
      <c r="K50" s="45"/>
      <c r="L50" s="62"/>
      <c r="M50" s="28"/>
      <c r="N50" s="93"/>
      <c r="O50" s="93"/>
      <c r="P50" s="93"/>
      <c r="Q50" s="93"/>
      <c r="R50" s="87"/>
      <c r="S50" s="101"/>
      <c r="T50" s="107"/>
      <c r="U50" s="107"/>
      <c r="V50" s="112"/>
      <c r="W50" s="87"/>
      <c r="X50" s="2"/>
    </row>
    <row r="51" spans="1:24" ht="10.5" customHeight="1" x14ac:dyDescent="0.2">
      <c r="A51" s="5" t="s">
        <v>118</v>
      </c>
      <c r="B51" s="5" t="s">
        <v>10</v>
      </c>
      <c r="C51" s="15" t="s">
        <v>11</v>
      </c>
      <c r="D51" s="6" t="s">
        <v>42</v>
      </c>
      <c r="E51" s="28">
        <v>240</v>
      </c>
      <c r="F51" s="29">
        <v>13.2</v>
      </c>
      <c r="G51" s="30">
        <f>ROUND(E51*F51,2)</f>
        <v>3168</v>
      </c>
      <c r="H51" s="28">
        <f>E51</f>
        <v>240</v>
      </c>
      <c r="I51" s="71"/>
      <c r="J51" s="30">
        <f>ROUND(H51*I51,2)</f>
        <v>0</v>
      </c>
      <c r="K51" s="29">
        <f>I51-F51</f>
        <v>-13.2</v>
      </c>
      <c r="L51" s="62">
        <f>1-(I51/F51)</f>
        <v>1</v>
      </c>
      <c r="M51" s="28"/>
      <c r="N51" s="90">
        <v>13.25</v>
      </c>
      <c r="O51" s="90">
        <v>14.67</v>
      </c>
      <c r="P51" s="90">
        <v>12.21</v>
      </c>
      <c r="Q51" s="90">
        <v>12.19</v>
      </c>
      <c r="R51" s="87">
        <f t="shared" ref="R51:R62" si="19">MAX(N51:Q51)</f>
        <v>14.67</v>
      </c>
      <c r="S51" s="87">
        <f t="shared" ref="S51:S62" si="20">R51*1.016</f>
        <v>14.9</v>
      </c>
      <c r="T51" s="105">
        <v>50</v>
      </c>
      <c r="U51" s="105">
        <v>75</v>
      </c>
      <c r="V51" s="112">
        <f t="shared" ref="V51:V62" si="21">2*(T51+U51)</f>
        <v>250</v>
      </c>
      <c r="W51" s="87"/>
    </row>
    <row r="52" spans="1:24" ht="10.5" customHeight="1" x14ac:dyDescent="0.2">
      <c r="A52" s="5" t="s">
        <v>128</v>
      </c>
      <c r="B52" s="5" t="s">
        <v>10</v>
      </c>
      <c r="C52" s="15" t="s">
        <v>11</v>
      </c>
      <c r="D52" s="6" t="s">
        <v>38</v>
      </c>
      <c r="E52" s="28">
        <v>240</v>
      </c>
      <c r="F52" s="29">
        <v>13.2</v>
      </c>
      <c r="G52" s="30">
        <f t="shared" ref="G52:G62" si="22">ROUND(E52*F52,2)</f>
        <v>3168</v>
      </c>
      <c r="H52" s="28">
        <f t="shared" ref="H52:H62" si="23">E52</f>
        <v>240</v>
      </c>
      <c r="I52" s="71"/>
      <c r="J52" s="30">
        <f t="shared" ref="J52:J57" si="24">ROUND(H52*I52,2)</f>
        <v>0</v>
      </c>
      <c r="K52" s="29">
        <f t="shared" ref="K52:K57" si="25">I52-F52</f>
        <v>-13.2</v>
      </c>
      <c r="L52" s="62">
        <f t="shared" ref="L52:L57" si="26">1-(I52/F52)</f>
        <v>1</v>
      </c>
      <c r="M52" s="28"/>
      <c r="N52" s="90">
        <v>10.3</v>
      </c>
      <c r="O52" s="90">
        <v>10.71</v>
      </c>
      <c r="P52" s="90">
        <v>8.91</v>
      </c>
      <c r="Q52" s="90">
        <v>8.9</v>
      </c>
      <c r="R52" s="87">
        <f t="shared" si="19"/>
        <v>10.71</v>
      </c>
      <c r="S52" s="87">
        <f t="shared" si="20"/>
        <v>10.88</v>
      </c>
      <c r="T52" s="105">
        <v>50</v>
      </c>
      <c r="U52" s="105">
        <v>80</v>
      </c>
      <c r="V52" s="112">
        <f t="shared" si="21"/>
        <v>260</v>
      </c>
      <c r="W52" s="87"/>
    </row>
    <row r="53" spans="1:24" ht="10.5" customHeight="1" x14ac:dyDescent="0.2">
      <c r="A53" s="5" t="s">
        <v>119</v>
      </c>
      <c r="B53" s="5" t="s">
        <v>10</v>
      </c>
      <c r="C53" s="15" t="s">
        <v>11</v>
      </c>
      <c r="D53" s="6" t="s">
        <v>43</v>
      </c>
      <c r="E53" s="28">
        <v>300</v>
      </c>
      <c r="F53" s="29">
        <v>13.2</v>
      </c>
      <c r="G53" s="30">
        <f t="shared" si="22"/>
        <v>3960</v>
      </c>
      <c r="H53" s="28">
        <f t="shared" si="23"/>
        <v>300</v>
      </c>
      <c r="I53" s="71"/>
      <c r="J53" s="30">
        <f t="shared" si="24"/>
        <v>0</v>
      </c>
      <c r="K53" s="29">
        <f t="shared" si="25"/>
        <v>-13.2</v>
      </c>
      <c r="L53" s="62">
        <f t="shared" si="26"/>
        <v>1</v>
      </c>
      <c r="M53" s="28"/>
      <c r="N53" s="90">
        <v>10.3</v>
      </c>
      <c r="O53" s="90">
        <v>10.71</v>
      </c>
      <c r="P53" s="90">
        <v>8.91</v>
      </c>
      <c r="Q53" s="90">
        <v>8.9</v>
      </c>
      <c r="R53" s="87">
        <f t="shared" si="19"/>
        <v>10.71</v>
      </c>
      <c r="S53" s="87">
        <f t="shared" si="20"/>
        <v>10.88</v>
      </c>
      <c r="T53" s="105">
        <v>50</v>
      </c>
      <c r="U53" s="105">
        <v>50</v>
      </c>
      <c r="V53" s="112">
        <f t="shared" si="21"/>
        <v>200</v>
      </c>
      <c r="W53" s="87"/>
    </row>
    <row r="54" spans="1:24" ht="10.5" customHeight="1" x14ac:dyDescent="0.2">
      <c r="A54" s="5" t="s">
        <v>141</v>
      </c>
      <c r="B54" s="5" t="s">
        <v>10</v>
      </c>
      <c r="C54" s="15" t="s">
        <v>11</v>
      </c>
      <c r="D54" s="6" t="s">
        <v>44</v>
      </c>
      <c r="E54" s="28">
        <v>300</v>
      </c>
      <c r="F54" s="29">
        <v>13.2</v>
      </c>
      <c r="G54" s="30">
        <f t="shared" si="22"/>
        <v>3960</v>
      </c>
      <c r="H54" s="28">
        <f t="shared" si="23"/>
        <v>300</v>
      </c>
      <c r="I54" s="71"/>
      <c r="J54" s="30">
        <f t="shared" si="24"/>
        <v>0</v>
      </c>
      <c r="K54" s="29">
        <f t="shared" si="25"/>
        <v>-13.2</v>
      </c>
      <c r="L54" s="62">
        <f t="shared" si="26"/>
        <v>1</v>
      </c>
      <c r="M54" s="28"/>
      <c r="N54" s="90">
        <v>12.75</v>
      </c>
      <c r="O54" s="90">
        <v>15.1</v>
      </c>
      <c r="P54" s="90">
        <v>12.56</v>
      </c>
      <c r="Q54" s="90">
        <v>12.54</v>
      </c>
      <c r="R54" s="87">
        <f t="shared" si="19"/>
        <v>15.1</v>
      </c>
      <c r="S54" s="87">
        <f t="shared" si="20"/>
        <v>15.34</v>
      </c>
      <c r="T54" s="105">
        <v>50</v>
      </c>
      <c r="U54" s="105">
        <v>100</v>
      </c>
      <c r="V54" s="112">
        <f t="shared" si="21"/>
        <v>300</v>
      </c>
      <c r="W54" s="87"/>
    </row>
    <row r="55" spans="1:24" ht="10.5" customHeight="1" x14ac:dyDescent="0.2">
      <c r="A55" s="5" t="s">
        <v>120</v>
      </c>
      <c r="B55" s="5" t="s">
        <v>10</v>
      </c>
      <c r="C55" s="15" t="s">
        <v>11</v>
      </c>
      <c r="D55" s="6" t="s">
        <v>45</v>
      </c>
      <c r="E55" s="28">
        <v>240</v>
      </c>
      <c r="F55" s="29">
        <v>13.2</v>
      </c>
      <c r="G55" s="30">
        <f t="shared" si="22"/>
        <v>3168</v>
      </c>
      <c r="H55" s="28">
        <f t="shared" si="23"/>
        <v>240</v>
      </c>
      <c r="I55" s="71"/>
      <c r="J55" s="30">
        <f t="shared" si="24"/>
        <v>0</v>
      </c>
      <c r="K55" s="29">
        <f t="shared" si="25"/>
        <v>-13.2</v>
      </c>
      <c r="L55" s="62">
        <f t="shared" si="26"/>
        <v>1</v>
      </c>
      <c r="M55" s="28"/>
      <c r="N55" s="90">
        <v>17.75</v>
      </c>
      <c r="O55" s="90">
        <v>22.14</v>
      </c>
      <c r="P55" s="90">
        <v>18.43</v>
      </c>
      <c r="Q55" s="90">
        <v>18.399999999999999</v>
      </c>
      <c r="R55" s="87">
        <f t="shared" si="19"/>
        <v>22.14</v>
      </c>
      <c r="S55" s="87">
        <f t="shared" si="20"/>
        <v>22.49</v>
      </c>
      <c r="T55" s="105">
        <v>50</v>
      </c>
      <c r="U55" s="105">
        <v>50</v>
      </c>
      <c r="V55" s="112">
        <f t="shared" si="21"/>
        <v>200</v>
      </c>
      <c r="W55" s="87"/>
    </row>
    <row r="56" spans="1:24" ht="10.5" customHeight="1" x14ac:dyDescent="0.2">
      <c r="A56" s="5" t="s">
        <v>121</v>
      </c>
      <c r="B56" s="5" t="s">
        <v>10</v>
      </c>
      <c r="C56" s="15" t="s">
        <v>11</v>
      </c>
      <c r="D56" s="6" t="s">
        <v>39</v>
      </c>
      <c r="E56" s="28">
        <v>240</v>
      </c>
      <c r="F56" s="29">
        <v>13.2</v>
      </c>
      <c r="G56" s="30">
        <f t="shared" si="22"/>
        <v>3168</v>
      </c>
      <c r="H56" s="28">
        <f t="shared" si="23"/>
        <v>240</v>
      </c>
      <c r="I56" s="71"/>
      <c r="J56" s="30">
        <f t="shared" si="24"/>
        <v>0</v>
      </c>
      <c r="K56" s="29">
        <f t="shared" si="25"/>
        <v>-13.2</v>
      </c>
      <c r="L56" s="62">
        <f t="shared" si="26"/>
        <v>1</v>
      </c>
      <c r="M56" s="28"/>
      <c r="N56" s="90">
        <v>17.75</v>
      </c>
      <c r="O56" s="90">
        <v>19.23</v>
      </c>
      <c r="P56" s="90">
        <v>16</v>
      </c>
      <c r="Q56" s="90">
        <v>15.98</v>
      </c>
      <c r="R56" s="87">
        <f t="shared" si="19"/>
        <v>19.23</v>
      </c>
      <c r="S56" s="87">
        <f t="shared" si="20"/>
        <v>19.54</v>
      </c>
      <c r="T56" s="105">
        <v>50</v>
      </c>
      <c r="U56" s="105">
        <v>120</v>
      </c>
      <c r="V56" s="112">
        <f t="shared" si="21"/>
        <v>340</v>
      </c>
      <c r="W56" s="87"/>
    </row>
    <row r="57" spans="1:24" ht="10.5" customHeight="1" x14ac:dyDescent="0.2">
      <c r="A57" s="5" t="s">
        <v>123</v>
      </c>
      <c r="B57" s="5" t="s">
        <v>10</v>
      </c>
      <c r="C57" s="15" t="s">
        <v>11</v>
      </c>
      <c r="D57" s="6" t="s">
        <v>46</v>
      </c>
      <c r="E57" s="28">
        <v>300</v>
      </c>
      <c r="F57" s="29">
        <v>13.2</v>
      </c>
      <c r="G57" s="30">
        <f t="shared" si="22"/>
        <v>3960</v>
      </c>
      <c r="H57" s="28">
        <f t="shared" si="23"/>
        <v>300</v>
      </c>
      <c r="I57" s="71"/>
      <c r="J57" s="30">
        <f t="shared" si="24"/>
        <v>0</v>
      </c>
      <c r="K57" s="29">
        <f t="shared" si="25"/>
        <v>-13.2</v>
      </c>
      <c r="L57" s="62">
        <f t="shared" si="26"/>
        <v>1</v>
      </c>
      <c r="M57" s="28"/>
      <c r="N57" s="90">
        <v>17.75</v>
      </c>
      <c r="O57" s="90">
        <v>19.23</v>
      </c>
      <c r="P57" s="90">
        <v>16</v>
      </c>
      <c r="Q57" s="90">
        <v>15.98</v>
      </c>
      <c r="R57" s="87">
        <f t="shared" si="19"/>
        <v>19.23</v>
      </c>
      <c r="S57" s="87">
        <f t="shared" si="20"/>
        <v>19.54</v>
      </c>
      <c r="T57" s="105">
        <v>50</v>
      </c>
      <c r="U57" s="105">
        <v>50</v>
      </c>
      <c r="V57" s="112">
        <f t="shared" si="21"/>
        <v>200</v>
      </c>
      <c r="W57" s="87"/>
    </row>
    <row r="58" spans="1:24" ht="10.5" customHeight="1" x14ac:dyDescent="0.2">
      <c r="A58" s="5" t="s">
        <v>122</v>
      </c>
      <c r="B58" s="5" t="s">
        <v>10</v>
      </c>
      <c r="C58" s="15" t="s">
        <v>11</v>
      </c>
      <c r="D58" s="6" t="s">
        <v>47</v>
      </c>
      <c r="E58" s="28">
        <v>300</v>
      </c>
      <c r="F58" s="29">
        <v>13.2</v>
      </c>
      <c r="G58" s="30">
        <f t="shared" si="22"/>
        <v>3960</v>
      </c>
      <c r="H58" s="28">
        <f t="shared" si="23"/>
        <v>300</v>
      </c>
      <c r="I58" s="71"/>
      <c r="J58" s="30">
        <f>ROUND(H58*I58,2)</f>
        <v>0</v>
      </c>
      <c r="K58" s="29">
        <f>I58-F58</f>
        <v>-13.2</v>
      </c>
      <c r="L58" s="62">
        <f>1-(I58/F58)</f>
        <v>1</v>
      </c>
      <c r="M58" s="28"/>
      <c r="N58" s="90">
        <v>22.7</v>
      </c>
      <c r="O58" s="90">
        <v>23.58</v>
      </c>
      <c r="P58" s="90">
        <v>19.61</v>
      </c>
      <c r="Q58" s="90">
        <v>19.579999999999998</v>
      </c>
      <c r="R58" s="87">
        <f t="shared" si="19"/>
        <v>23.58</v>
      </c>
      <c r="S58" s="87">
        <f t="shared" si="20"/>
        <v>23.96</v>
      </c>
      <c r="T58" s="105">
        <v>50</v>
      </c>
      <c r="U58" s="105">
        <v>50</v>
      </c>
      <c r="V58" s="112">
        <f t="shared" si="21"/>
        <v>200</v>
      </c>
      <c r="W58" s="87"/>
    </row>
    <row r="59" spans="1:24" ht="10.5" customHeight="1" x14ac:dyDescent="0.2">
      <c r="A59" s="5" t="s">
        <v>125</v>
      </c>
      <c r="B59" s="5" t="s">
        <v>10</v>
      </c>
      <c r="C59" s="15" t="s">
        <v>11</v>
      </c>
      <c r="D59" s="6" t="s">
        <v>40</v>
      </c>
      <c r="E59" s="28">
        <v>150</v>
      </c>
      <c r="F59" s="29">
        <v>18.97</v>
      </c>
      <c r="G59" s="30">
        <f t="shared" si="22"/>
        <v>2845.5</v>
      </c>
      <c r="H59" s="28">
        <f t="shared" si="23"/>
        <v>150</v>
      </c>
      <c r="I59" s="71"/>
      <c r="J59" s="30">
        <f>ROUND(H59*I59,2)</f>
        <v>0</v>
      </c>
      <c r="K59" s="29">
        <f>I59-F59</f>
        <v>-18.97</v>
      </c>
      <c r="L59" s="62">
        <f>1-(I59/F59)</f>
        <v>1</v>
      </c>
      <c r="M59" s="28"/>
      <c r="N59" s="90">
        <v>15.55</v>
      </c>
      <c r="O59" s="90">
        <v>21.99</v>
      </c>
      <c r="P59" s="90">
        <v>18.29</v>
      </c>
      <c r="Q59" s="90">
        <v>18.260000000000002</v>
      </c>
      <c r="R59" s="87">
        <f t="shared" si="19"/>
        <v>21.99</v>
      </c>
      <c r="S59" s="87">
        <f t="shared" si="20"/>
        <v>22.34</v>
      </c>
      <c r="T59" s="105">
        <v>50</v>
      </c>
      <c r="U59" s="105">
        <v>70</v>
      </c>
      <c r="V59" s="112">
        <f t="shared" si="21"/>
        <v>240</v>
      </c>
      <c r="W59" s="87"/>
    </row>
    <row r="60" spans="1:24" ht="10.5" customHeight="1" x14ac:dyDescent="0.2">
      <c r="A60" s="5" t="s">
        <v>127</v>
      </c>
      <c r="B60" s="5" t="s">
        <v>10</v>
      </c>
      <c r="C60" s="15" t="s">
        <v>11</v>
      </c>
      <c r="D60" s="6" t="s">
        <v>48</v>
      </c>
      <c r="E60" s="28">
        <v>150</v>
      </c>
      <c r="F60" s="29">
        <v>18.97</v>
      </c>
      <c r="G60" s="30">
        <f t="shared" si="22"/>
        <v>2845.5</v>
      </c>
      <c r="H60" s="28">
        <f t="shared" si="23"/>
        <v>150</v>
      </c>
      <c r="I60" s="71"/>
      <c r="J60" s="30">
        <f>ROUND(H60*I60,2)</f>
        <v>0</v>
      </c>
      <c r="K60" s="29">
        <f>I60-F60</f>
        <v>-18.97</v>
      </c>
      <c r="L60" s="62">
        <f>1-(I60/F60)</f>
        <v>1</v>
      </c>
      <c r="M60" s="28"/>
      <c r="N60" s="90">
        <v>15.55</v>
      </c>
      <c r="O60" s="90">
        <v>23.85</v>
      </c>
      <c r="P60" s="90">
        <v>19.850000000000001</v>
      </c>
      <c r="Q60" s="90">
        <v>19.809999999999999</v>
      </c>
      <c r="R60" s="87">
        <f t="shared" si="19"/>
        <v>23.85</v>
      </c>
      <c r="S60" s="87">
        <f t="shared" si="20"/>
        <v>24.23</v>
      </c>
      <c r="T60" s="105">
        <v>50</v>
      </c>
      <c r="U60" s="105">
        <v>50</v>
      </c>
      <c r="V60" s="112">
        <f t="shared" si="21"/>
        <v>200</v>
      </c>
      <c r="W60" s="87"/>
    </row>
    <row r="61" spans="1:24" ht="10.5" customHeight="1" x14ac:dyDescent="0.2">
      <c r="A61" s="5" t="s">
        <v>124</v>
      </c>
      <c r="B61" s="5" t="s">
        <v>10</v>
      </c>
      <c r="C61" s="15" t="s">
        <v>11</v>
      </c>
      <c r="D61" s="6" t="s">
        <v>41</v>
      </c>
      <c r="E61" s="28">
        <v>150</v>
      </c>
      <c r="F61" s="29">
        <v>18.97</v>
      </c>
      <c r="G61" s="30">
        <f t="shared" si="22"/>
        <v>2845.5</v>
      </c>
      <c r="H61" s="28">
        <f t="shared" si="23"/>
        <v>150</v>
      </c>
      <c r="I61" s="71"/>
      <c r="J61" s="30">
        <f>ROUND(H61*I61,2)</f>
        <v>0</v>
      </c>
      <c r="K61" s="29">
        <f>I61-F61</f>
        <v>-18.97</v>
      </c>
      <c r="L61" s="62">
        <f>1-(I61/F61)</f>
        <v>1</v>
      </c>
      <c r="M61" s="28"/>
      <c r="N61" s="90">
        <v>24.45</v>
      </c>
      <c r="O61" s="90">
        <v>32.31</v>
      </c>
      <c r="P61" s="90">
        <v>26.89</v>
      </c>
      <c r="Q61" s="90">
        <v>26.84</v>
      </c>
      <c r="R61" s="87">
        <f t="shared" si="19"/>
        <v>32.31</v>
      </c>
      <c r="S61" s="87">
        <f t="shared" si="20"/>
        <v>32.83</v>
      </c>
      <c r="T61" s="105">
        <v>50</v>
      </c>
      <c r="U61" s="105">
        <v>75</v>
      </c>
      <c r="V61" s="112">
        <f t="shared" si="21"/>
        <v>250</v>
      </c>
      <c r="W61" s="87"/>
    </row>
    <row r="62" spans="1:24" ht="10.5" customHeight="1" x14ac:dyDescent="0.2">
      <c r="A62" s="5" t="s">
        <v>126</v>
      </c>
      <c r="B62" s="5" t="s">
        <v>10</v>
      </c>
      <c r="C62" s="15" t="s">
        <v>11</v>
      </c>
      <c r="D62" s="6" t="s">
        <v>49</v>
      </c>
      <c r="E62" s="28">
        <v>150</v>
      </c>
      <c r="F62" s="29">
        <v>18.97</v>
      </c>
      <c r="G62" s="30">
        <f t="shared" si="22"/>
        <v>2845.5</v>
      </c>
      <c r="H62" s="28">
        <f t="shared" si="23"/>
        <v>150</v>
      </c>
      <c r="I62" s="71"/>
      <c r="J62" s="30">
        <f>ROUND(H62*I62,2)</f>
        <v>0</v>
      </c>
      <c r="K62" s="29">
        <f>I62-F62</f>
        <v>-18.97</v>
      </c>
      <c r="L62" s="62">
        <f>1-(I62/F62)</f>
        <v>1</v>
      </c>
      <c r="M62" s="28"/>
      <c r="N62" s="90">
        <v>24.45</v>
      </c>
      <c r="O62" s="90">
        <v>33.799999999999997</v>
      </c>
      <c r="P62" s="90">
        <v>28.12</v>
      </c>
      <c r="Q62" s="90">
        <v>28.08</v>
      </c>
      <c r="R62" s="87">
        <f t="shared" si="19"/>
        <v>33.799999999999997</v>
      </c>
      <c r="S62" s="87">
        <f t="shared" si="20"/>
        <v>34.340000000000003</v>
      </c>
      <c r="T62" s="105">
        <v>50</v>
      </c>
      <c r="U62" s="105">
        <v>50</v>
      </c>
      <c r="V62" s="112">
        <f t="shared" si="21"/>
        <v>200</v>
      </c>
      <c r="W62" s="87"/>
    </row>
    <row r="63" spans="1:24" s="1" customFormat="1" ht="10.5" customHeight="1" x14ac:dyDescent="0.25">
      <c r="A63" s="8"/>
      <c r="B63" s="8"/>
      <c r="C63" s="16"/>
      <c r="D63" s="19" t="s">
        <v>12</v>
      </c>
      <c r="E63" s="129">
        <v>1</v>
      </c>
      <c r="F63" s="130">
        <f>SUM(G51:G62)</f>
        <v>39894</v>
      </c>
      <c r="G63" s="32">
        <f>ROUND(F63*E63,2)</f>
        <v>39894</v>
      </c>
      <c r="H63" s="129">
        <v>1</v>
      </c>
      <c r="I63" s="130">
        <f>SUM(J51:J62)</f>
        <v>0</v>
      </c>
      <c r="J63" s="32">
        <f>ROUND(I63*H63,2)</f>
        <v>0</v>
      </c>
      <c r="K63" s="45">
        <f>J63-G63</f>
        <v>-39894</v>
      </c>
      <c r="L63" s="62">
        <f>1-(J63/G63)</f>
        <v>1</v>
      </c>
      <c r="M63" s="28"/>
      <c r="N63" s="91"/>
      <c r="O63" s="91"/>
      <c r="P63" s="91"/>
      <c r="Q63" s="91"/>
      <c r="R63" s="87"/>
      <c r="S63" s="102"/>
      <c r="T63" s="106"/>
      <c r="U63" s="106"/>
      <c r="V63" s="112"/>
      <c r="W63" s="87"/>
      <c r="X63" s="2"/>
    </row>
    <row r="64" spans="1:24" s="85" customFormat="1" ht="10.5" customHeight="1" x14ac:dyDescent="0.25">
      <c r="A64" s="78"/>
      <c r="B64" s="78"/>
      <c r="C64" s="79"/>
      <c r="D64" s="80"/>
      <c r="E64" s="81"/>
      <c r="F64" s="82"/>
      <c r="G64" s="83"/>
      <c r="H64" s="81"/>
      <c r="I64" s="82"/>
      <c r="J64" s="83"/>
      <c r="K64" s="82"/>
      <c r="L64" s="84"/>
      <c r="M64" s="28"/>
      <c r="N64" s="95"/>
      <c r="O64" s="95"/>
      <c r="P64" s="95"/>
      <c r="Q64" s="95"/>
      <c r="R64" s="87"/>
      <c r="S64" s="103"/>
      <c r="T64" s="108"/>
      <c r="U64" s="108"/>
      <c r="V64" s="112"/>
      <c r="W64" s="87"/>
      <c r="X64" s="2"/>
    </row>
    <row r="65" spans="1:24" s="20" customFormat="1" ht="10.5" customHeight="1" x14ac:dyDescent="0.25">
      <c r="A65" s="41" t="s">
        <v>111</v>
      </c>
      <c r="B65" s="41" t="s">
        <v>9</v>
      </c>
      <c r="C65" s="42"/>
      <c r="D65" s="43" t="s">
        <v>20</v>
      </c>
      <c r="E65" s="44"/>
      <c r="F65" s="45"/>
      <c r="G65" s="46"/>
      <c r="H65" s="44"/>
      <c r="I65" s="45"/>
      <c r="J65" s="46"/>
      <c r="K65" s="45"/>
      <c r="L65" s="62"/>
      <c r="M65" s="28"/>
      <c r="N65" s="93"/>
      <c r="O65" s="93"/>
      <c r="P65" s="93"/>
      <c r="Q65" s="93"/>
      <c r="R65" s="87"/>
      <c r="S65" s="101"/>
      <c r="T65" s="107"/>
      <c r="U65" s="107"/>
      <c r="V65" s="112"/>
      <c r="W65" s="87"/>
      <c r="X65" s="2"/>
    </row>
    <row r="66" spans="1:24" ht="10.5" customHeight="1" x14ac:dyDescent="0.2">
      <c r="A66" s="5" t="s">
        <v>142</v>
      </c>
      <c r="B66" s="5" t="s">
        <v>10</v>
      </c>
      <c r="C66" s="15" t="s">
        <v>57</v>
      </c>
      <c r="D66" s="6" t="s">
        <v>56</v>
      </c>
      <c r="E66" s="28">
        <v>3000</v>
      </c>
      <c r="F66" s="29">
        <v>5.39</v>
      </c>
      <c r="G66" s="30">
        <f>ROUND(E66*F66,2)</f>
        <v>16170</v>
      </c>
      <c r="H66" s="28">
        <f>E66</f>
        <v>3000</v>
      </c>
      <c r="I66" s="71"/>
      <c r="J66" s="30">
        <f>ROUND(H66*I66,2)</f>
        <v>0</v>
      </c>
      <c r="K66" s="29">
        <f>I66-F66</f>
        <v>-5.39</v>
      </c>
      <c r="L66" s="62">
        <f>1-(I66/F66)</f>
        <v>1</v>
      </c>
      <c r="M66" s="28"/>
      <c r="N66" s="90">
        <v>7.1</v>
      </c>
      <c r="O66" s="90">
        <v>6.46</v>
      </c>
      <c r="P66" s="90">
        <v>6.43</v>
      </c>
      <c r="Q66" s="90">
        <v>6.42</v>
      </c>
      <c r="R66" s="87">
        <f>MAX(N66:Q66)</f>
        <v>7.1</v>
      </c>
      <c r="S66" s="87">
        <f>R66*1.016</f>
        <v>7.21</v>
      </c>
      <c r="T66" s="105">
        <v>150</v>
      </c>
      <c r="U66" s="105">
        <v>150</v>
      </c>
      <c r="V66" s="112">
        <f>2*(T66+U66)</f>
        <v>600</v>
      </c>
      <c r="W66" s="87"/>
    </row>
    <row r="67" spans="1:24" ht="10.5" customHeight="1" x14ac:dyDescent="0.2">
      <c r="A67" s="5" t="s">
        <v>143</v>
      </c>
      <c r="B67" s="5" t="s">
        <v>10</v>
      </c>
      <c r="C67" s="15" t="s">
        <v>57</v>
      </c>
      <c r="D67" s="6" t="s">
        <v>58</v>
      </c>
      <c r="E67" s="28">
        <v>3000</v>
      </c>
      <c r="F67" s="29">
        <v>38.49</v>
      </c>
      <c r="G67" s="30">
        <f>ROUND(E67*F67,2)</f>
        <v>115470</v>
      </c>
      <c r="H67" s="28">
        <f>E67</f>
        <v>3000</v>
      </c>
      <c r="I67" s="71"/>
      <c r="J67" s="30">
        <f>ROUND(H67*I67,2)</f>
        <v>0</v>
      </c>
      <c r="K67" s="29">
        <f>I67-F67</f>
        <v>-38.49</v>
      </c>
      <c r="L67" s="62">
        <f>1-(I67/F67)</f>
        <v>1</v>
      </c>
      <c r="M67" s="28"/>
      <c r="N67" s="90">
        <v>53.95</v>
      </c>
      <c r="O67" s="90">
        <v>58.16</v>
      </c>
      <c r="P67" s="90">
        <v>50.97</v>
      </c>
      <c r="Q67" s="90">
        <v>50.89</v>
      </c>
      <c r="R67" s="87">
        <f>MAX(N67:Q67)</f>
        <v>58.16</v>
      </c>
      <c r="S67" s="87">
        <f>R67*1.016</f>
        <v>59.09</v>
      </c>
      <c r="T67" s="105">
        <v>200</v>
      </c>
      <c r="U67" s="105">
        <v>200</v>
      </c>
      <c r="V67" s="112">
        <f>2*(T67+U67)</f>
        <v>800</v>
      </c>
      <c r="W67" s="87"/>
    </row>
    <row r="68" spans="1:24" s="1" customFormat="1" ht="10.5" customHeight="1" x14ac:dyDescent="0.25">
      <c r="A68" s="8"/>
      <c r="B68" s="8"/>
      <c r="C68" s="16"/>
      <c r="D68" s="19" t="s">
        <v>17</v>
      </c>
      <c r="E68" s="129">
        <v>1</v>
      </c>
      <c r="F68" s="130">
        <f>SUM(G66:G67)</f>
        <v>131640</v>
      </c>
      <c r="G68" s="32">
        <f>ROUND(F68*E68,2)</f>
        <v>131640</v>
      </c>
      <c r="H68" s="129">
        <v>1</v>
      </c>
      <c r="I68" s="130">
        <f>SUM(J66:J67)</f>
        <v>0</v>
      </c>
      <c r="J68" s="32">
        <f>ROUND(I68*H68,2)</f>
        <v>0</v>
      </c>
      <c r="K68" s="45">
        <f>J68-G68</f>
        <v>-131640</v>
      </c>
      <c r="L68" s="62">
        <f>1-(J68/G68)</f>
        <v>1</v>
      </c>
      <c r="M68" s="28"/>
      <c r="N68" s="91"/>
      <c r="O68" s="91"/>
      <c r="P68" s="91"/>
      <c r="Q68" s="91"/>
      <c r="R68" s="87"/>
      <c r="S68" s="102"/>
      <c r="T68" s="106"/>
      <c r="U68" s="106"/>
      <c r="V68" s="112"/>
      <c r="W68" s="87"/>
      <c r="X68" s="2"/>
    </row>
    <row r="69" spans="1:24" s="1" customFormat="1" ht="10.5" customHeight="1" x14ac:dyDescent="0.25">
      <c r="A69" s="8"/>
      <c r="B69" s="8"/>
      <c r="C69" s="16"/>
      <c r="D69" s="80"/>
      <c r="E69" s="81"/>
      <c r="F69" s="82"/>
      <c r="G69" s="83"/>
      <c r="H69" s="81"/>
      <c r="I69" s="82"/>
      <c r="J69" s="83"/>
      <c r="K69" s="82"/>
      <c r="L69" s="84"/>
      <c r="M69" s="28"/>
      <c r="N69" s="95"/>
      <c r="O69" s="95"/>
      <c r="P69" s="95"/>
      <c r="Q69" s="95"/>
      <c r="R69" s="87"/>
      <c r="S69" s="102"/>
      <c r="T69" s="106"/>
      <c r="U69" s="106"/>
      <c r="V69" s="112"/>
      <c r="W69" s="87"/>
      <c r="X69" s="2"/>
    </row>
    <row r="70" spans="1:24" s="20" customFormat="1" ht="10.5" customHeight="1" x14ac:dyDescent="0.25">
      <c r="A70" s="41" t="s">
        <v>112</v>
      </c>
      <c r="B70" s="41" t="s">
        <v>9</v>
      </c>
      <c r="C70" s="42" t="s">
        <v>0</v>
      </c>
      <c r="D70" s="43" t="s">
        <v>51</v>
      </c>
      <c r="E70" s="44"/>
      <c r="F70" s="45"/>
      <c r="G70" s="46"/>
      <c r="H70" s="44"/>
      <c r="I70" s="45"/>
      <c r="J70" s="46"/>
      <c r="K70" s="45"/>
      <c r="L70" s="62"/>
      <c r="M70" s="28"/>
      <c r="N70" s="93"/>
      <c r="O70" s="93"/>
      <c r="P70" s="93"/>
      <c r="Q70" s="93"/>
      <c r="R70" s="87"/>
      <c r="S70" s="101"/>
      <c r="T70" s="107"/>
      <c r="U70" s="107"/>
      <c r="V70" s="112"/>
      <c r="W70" s="87"/>
      <c r="X70" s="2"/>
    </row>
    <row r="71" spans="1:24" ht="10.5" customHeight="1" x14ac:dyDescent="0.2">
      <c r="A71" s="5" t="s">
        <v>144</v>
      </c>
      <c r="B71" s="5" t="s">
        <v>10</v>
      </c>
      <c r="C71" s="15" t="s">
        <v>57</v>
      </c>
      <c r="D71" s="6" t="s">
        <v>50</v>
      </c>
      <c r="E71" s="28">
        <v>1500</v>
      </c>
      <c r="F71" s="29">
        <v>5.19</v>
      </c>
      <c r="G71" s="30">
        <f>ROUND(E71*F71,2)</f>
        <v>7785</v>
      </c>
      <c r="H71" s="28">
        <f>E71</f>
        <v>1500</v>
      </c>
      <c r="I71" s="71"/>
      <c r="J71" s="30">
        <f>ROUND(H71*I71,2)</f>
        <v>0</v>
      </c>
      <c r="K71" s="29">
        <f>I71-F71</f>
        <v>-5.19</v>
      </c>
      <c r="L71" s="62">
        <f>1-(I71/F71)</f>
        <v>1</v>
      </c>
      <c r="M71" s="28"/>
      <c r="N71" s="90">
        <v>5.75</v>
      </c>
      <c r="O71" s="90">
        <v>5.43</v>
      </c>
      <c r="P71" s="90">
        <v>5.52</v>
      </c>
      <c r="Q71" s="90">
        <v>5.51</v>
      </c>
      <c r="R71" s="87">
        <f>MAX(N71:Q71)</f>
        <v>5.75</v>
      </c>
      <c r="S71" s="87">
        <f>R71*1.016</f>
        <v>5.84</v>
      </c>
      <c r="T71" s="105">
        <v>200</v>
      </c>
      <c r="U71" s="105">
        <v>200</v>
      </c>
      <c r="V71" s="112">
        <f>2*(T71+U71)</f>
        <v>800</v>
      </c>
      <c r="W71" s="87"/>
    </row>
    <row r="72" spans="1:24" ht="10.5" customHeight="1" x14ac:dyDescent="0.2">
      <c r="A72" s="5" t="s">
        <v>145</v>
      </c>
      <c r="B72" s="5" t="s">
        <v>21</v>
      </c>
      <c r="C72" s="15" t="s">
        <v>57</v>
      </c>
      <c r="D72" s="6" t="s">
        <v>24</v>
      </c>
      <c r="E72" s="28">
        <v>1500</v>
      </c>
      <c r="F72" s="29">
        <v>6.19</v>
      </c>
      <c r="G72" s="30">
        <f>ROUND(E72*F72,2)</f>
        <v>9285</v>
      </c>
      <c r="H72" s="28">
        <f>E72</f>
        <v>1500</v>
      </c>
      <c r="I72" s="71"/>
      <c r="J72" s="30">
        <f>ROUND(H72*I72,2)</f>
        <v>0</v>
      </c>
      <c r="K72" s="29">
        <f>I72-F72</f>
        <v>-6.19</v>
      </c>
      <c r="L72" s="62">
        <f>1-(I72/F72)</f>
        <v>1</v>
      </c>
      <c r="M72" s="28"/>
      <c r="N72" s="90">
        <v>5.35</v>
      </c>
      <c r="O72" s="90">
        <v>6.09</v>
      </c>
      <c r="P72" s="90">
        <v>4.88</v>
      </c>
      <c r="Q72" s="90">
        <v>4.87</v>
      </c>
      <c r="R72" s="87">
        <f>MAX(N72:Q72)</f>
        <v>6.09</v>
      </c>
      <c r="S72" s="87">
        <f>R72*1.016</f>
        <v>6.19</v>
      </c>
      <c r="T72" s="105">
        <v>150</v>
      </c>
      <c r="U72" s="105">
        <v>150</v>
      </c>
      <c r="V72" s="112">
        <f>2*(T72+U72)</f>
        <v>600</v>
      </c>
      <c r="W72" s="87"/>
    </row>
    <row r="73" spans="1:24" s="1" customFormat="1" ht="10.5" customHeight="1" x14ac:dyDescent="0.25">
      <c r="A73" s="8"/>
      <c r="B73" s="8"/>
      <c r="C73" s="16"/>
      <c r="D73" s="19" t="s">
        <v>22</v>
      </c>
      <c r="E73" s="129">
        <v>1</v>
      </c>
      <c r="F73" s="130">
        <f>SUM(G71:G72)</f>
        <v>17070</v>
      </c>
      <c r="G73" s="32">
        <f>ROUND(F73*E73,2)</f>
        <v>17070</v>
      </c>
      <c r="H73" s="129">
        <v>1</v>
      </c>
      <c r="I73" s="130">
        <f>SUM(J71:J72)</f>
        <v>0</v>
      </c>
      <c r="J73" s="32">
        <f>ROUND(I73*H73,2)</f>
        <v>0</v>
      </c>
      <c r="K73" s="45">
        <f>J73-G73</f>
        <v>-17070</v>
      </c>
      <c r="L73" s="62">
        <f>1-(J73/G73)</f>
        <v>1</v>
      </c>
      <c r="M73" s="28"/>
      <c r="N73" s="91"/>
      <c r="O73" s="91"/>
      <c r="P73" s="91"/>
      <c r="Q73" s="91"/>
      <c r="R73" s="87"/>
      <c r="S73" s="102"/>
      <c r="T73" s="106"/>
      <c r="U73" s="106"/>
      <c r="V73" s="112"/>
      <c r="W73" s="87"/>
      <c r="X73" s="2"/>
    </row>
    <row r="74" spans="1:24" s="1" customFormat="1" ht="10.5" customHeight="1" x14ac:dyDescent="0.25">
      <c r="A74" s="8"/>
      <c r="B74" s="8"/>
      <c r="C74" s="16"/>
      <c r="D74" s="19"/>
      <c r="E74" s="120"/>
      <c r="F74" s="121"/>
      <c r="G74" s="122"/>
      <c r="H74" s="120"/>
      <c r="I74" s="121"/>
      <c r="J74" s="122"/>
      <c r="K74" s="123"/>
      <c r="L74" s="124"/>
      <c r="M74" s="28"/>
      <c r="N74" s="91"/>
      <c r="O74" s="91"/>
      <c r="P74" s="91"/>
      <c r="Q74" s="91"/>
      <c r="R74" s="87"/>
      <c r="S74" s="102"/>
      <c r="T74" s="106"/>
      <c r="U74" s="106"/>
      <c r="V74" s="112"/>
      <c r="W74" s="87"/>
      <c r="X74" s="2"/>
    </row>
    <row r="75" spans="1:24" s="20" customFormat="1" ht="10.5" customHeight="1" x14ac:dyDescent="0.25">
      <c r="A75" s="41" t="s">
        <v>113</v>
      </c>
      <c r="B75" s="41" t="s">
        <v>9</v>
      </c>
      <c r="C75" s="42" t="s">
        <v>0</v>
      </c>
      <c r="D75" s="43" t="s">
        <v>155</v>
      </c>
      <c r="E75" s="44"/>
      <c r="F75" s="45"/>
      <c r="G75" s="46"/>
      <c r="H75" s="44"/>
      <c r="I75" s="45"/>
      <c r="J75" s="46"/>
      <c r="K75" s="45"/>
      <c r="L75" s="62"/>
      <c r="M75" s="28"/>
      <c r="N75" s="93"/>
      <c r="O75" s="93"/>
      <c r="P75" s="93"/>
      <c r="Q75" s="93"/>
      <c r="R75" s="87"/>
      <c r="S75" s="101"/>
      <c r="T75" s="107"/>
      <c r="U75" s="107"/>
      <c r="V75" s="112"/>
      <c r="W75" s="87"/>
      <c r="X75" s="2"/>
    </row>
    <row r="76" spans="1:24" ht="10.5" customHeight="1" x14ac:dyDescent="0.2">
      <c r="A76" s="5" t="s">
        <v>146</v>
      </c>
      <c r="B76" s="5" t="s">
        <v>10</v>
      </c>
      <c r="C76" s="15" t="s">
        <v>11</v>
      </c>
      <c r="D76" s="6" t="s">
        <v>109</v>
      </c>
      <c r="E76" s="28">
        <v>1150</v>
      </c>
      <c r="F76" s="29">
        <v>8.8000000000000007</v>
      </c>
      <c r="G76" s="30">
        <f>ROUND(E76*F76,2)</f>
        <v>10120</v>
      </c>
      <c r="H76" s="28">
        <f>E76</f>
        <v>1150</v>
      </c>
      <c r="I76" s="71"/>
      <c r="J76" s="30">
        <f>ROUND(H76*I76,2)</f>
        <v>0</v>
      </c>
      <c r="K76" s="29">
        <f>I76-F76</f>
        <v>-8.8000000000000007</v>
      </c>
      <c r="L76" s="62">
        <f>1-(I76/F76)</f>
        <v>1</v>
      </c>
      <c r="M76" s="28"/>
      <c r="N76" s="90">
        <v>5.75</v>
      </c>
      <c r="O76" s="90">
        <v>5.43</v>
      </c>
      <c r="P76" s="90">
        <v>5.52</v>
      </c>
      <c r="Q76" s="90">
        <v>5.51</v>
      </c>
      <c r="R76" s="87">
        <f>MAX(N76:Q76)</f>
        <v>5.75</v>
      </c>
      <c r="S76" s="87">
        <f>R76*1.016</f>
        <v>5.84</v>
      </c>
      <c r="T76" s="105">
        <v>200</v>
      </c>
      <c r="U76" s="105">
        <v>200</v>
      </c>
      <c r="V76" s="112">
        <f>2*(T76+U76)</f>
        <v>800</v>
      </c>
      <c r="W76" s="87"/>
    </row>
    <row r="77" spans="1:24" ht="10.5" customHeight="1" x14ac:dyDescent="0.2">
      <c r="A77" s="5" t="s">
        <v>147</v>
      </c>
      <c r="B77" s="5" t="s">
        <v>10</v>
      </c>
      <c r="C77" s="15" t="s">
        <v>11</v>
      </c>
      <c r="D77" s="6" t="s">
        <v>154</v>
      </c>
      <c r="E77" s="28">
        <v>1180</v>
      </c>
      <c r="F77" s="29">
        <v>13.01</v>
      </c>
      <c r="G77" s="30">
        <f>ROUND(E77*F77,2)</f>
        <v>15351.8</v>
      </c>
      <c r="H77" s="28">
        <f>E77</f>
        <v>1180</v>
      </c>
      <c r="I77" s="71"/>
      <c r="J77" s="30">
        <f>ROUND(H77*I77,2)</f>
        <v>0</v>
      </c>
      <c r="K77" s="29">
        <f>I77-F77</f>
        <v>-13.01</v>
      </c>
      <c r="L77" s="62">
        <f>1-(I77/F77)</f>
        <v>1</v>
      </c>
      <c r="M77" s="28"/>
      <c r="N77" s="90"/>
      <c r="O77" s="90"/>
      <c r="P77" s="90"/>
      <c r="Q77" s="90"/>
      <c r="T77" s="105"/>
      <c r="U77" s="105"/>
      <c r="W77" s="87"/>
    </row>
    <row r="78" spans="1:24" ht="10.5" customHeight="1" x14ac:dyDescent="0.2">
      <c r="A78" s="5" t="s">
        <v>148</v>
      </c>
      <c r="B78" s="5" t="s">
        <v>10</v>
      </c>
      <c r="C78" s="15" t="s">
        <v>11</v>
      </c>
      <c r="D78" s="6" t="s">
        <v>110</v>
      </c>
      <c r="E78" s="28">
        <v>2418.04</v>
      </c>
      <c r="F78" s="29">
        <v>0.19</v>
      </c>
      <c r="G78" s="30">
        <f>ROUND(E78*F78,2)</f>
        <v>459.43</v>
      </c>
      <c r="H78" s="28">
        <f>E78</f>
        <v>2418.04</v>
      </c>
      <c r="I78" s="71"/>
      <c r="J78" s="30">
        <f>ROUND(H78*I78,2)</f>
        <v>0</v>
      </c>
      <c r="K78" s="29">
        <f>I78-F78</f>
        <v>-0.19</v>
      </c>
      <c r="L78" s="62">
        <f>1-(I78/F78)</f>
        <v>1</v>
      </c>
      <c r="M78" s="28"/>
      <c r="N78" s="90">
        <v>5.35</v>
      </c>
      <c r="O78" s="90">
        <v>6.09</v>
      </c>
      <c r="P78" s="90">
        <v>4.88</v>
      </c>
      <c r="Q78" s="90">
        <v>4.87</v>
      </c>
      <c r="R78" s="87">
        <f>MAX(N78:Q78)</f>
        <v>6.09</v>
      </c>
      <c r="S78" s="87">
        <f>R78*1.016</f>
        <v>6.19</v>
      </c>
      <c r="T78" s="105">
        <v>150</v>
      </c>
      <c r="U78" s="105">
        <v>150</v>
      </c>
      <c r="V78" s="112">
        <f>2*(T78+U78)</f>
        <v>600</v>
      </c>
      <c r="W78" s="87"/>
    </row>
    <row r="79" spans="1:24" s="1" customFormat="1" ht="10.5" customHeight="1" x14ac:dyDescent="0.25">
      <c r="A79" s="8"/>
      <c r="B79" s="8"/>
      <c r="C79" s="16"/>
      <c r="D79" s="19" t="s">
        <v>152</v>
      </c>
      <c r="E79" s="129">
        <v>1</v>
      </c>
      <c r="F79" s="130">
        <f>SUM(G76:G78)</f>
        <v>25931.23</v>
      </c>
      <c r="G79" s="32">
        <f>ROUND(F79*E79,2)</f>
        <v>25931.23</v>
      </c>
      <c r="H79" s="129">
        <v>1</v>
      </c>
      <c r="I79" s="130">
        <f>SUM(J76:J78)</f>
        <v>0</v>
      </c>
      <c r="J79" s="32">
        <f>ROUND(I79*H79,2)</f>
        <v>0</v>
      </c>
      <c r="K79" s="45">
        <f>J79-G79</f>
        <v>-25931.23</v>
      </c>
      <c r="L79" s="62">
        <f>1-(J79/G79)</f>
        <v>1</v>
      </c>
      <c r="M79" s="28"/>
      <c r="N79" s="91"/>
      <c r="O79" s="91"/>
      <c r="P79" s="91"/>
      <c r="Q79" s="91"/>
      <c r="R79" s="87"/>
      <c r="S79" s="102"/>
      <c r="T79" s="106"/>
      <c r="U79" s="106"/>
      <c r="V79" s="112"/>
      <c r="W79" s="87"/>
    </row>
    <row r="80" spans="1:24" ht="10.5" customHeight="1" x14ac:dyDescent="0.2">
      <c r="A80" s="8"/>
      <c r="B80" s="8"/>
      <c r="C80" s="16"/>
      <c r="D80" s="9"/>
      <c r="E80" s="33"/>
      <c r="F80" s="7"/>
      <c r="G80" s="34"/>
      <c r="H80" s="33"/>
      <c r="I80" s="7"/>
      <c r="J80" s="34"/>
      <c r="K80" s="7"/>
      <c r="L80" s="31"/>
      <c r="M80" s="28"/>
      <c r="N80" s="92"/>
      <c r="O80" s="92"/>
      <c r="P80" s="92"/>
      <c r="Q80" s="92"/>
      <c r="T80" s="105"/>
      <c r="U80" s="105"/>
      <c r="W80" s="87"/>
    </row>
    <row r="81" spans="1:22" ht="12" x14ac:dyDescent="0.2">
      <c r="A81" s="8"/>
      <c r="B81" s="8"/>
      <c r="C81" s="16"/>
      <c r="D81" s="9"/>
      <c r="E81" s="33"/>
      <c r="F81" s="7"/>
      <c r="G81" s="34"/>
      <c r="H81" s="33"/>
      <c r="I81" s="7"/>
      <c r="J81" s="34"/>
      <c r="K81" s="7"/>
      <c r="L81" s="63"/>
      <c r="M81" s="33"/>
    </row>
    <row r="82" spans="1:22" s="24" customFormat="1" ht="13.8" x14ac:dyDescent="0.25">
      <c r="A82" s="21"/>
      <c r="B82" s="21"/>
      <c r="C82" s="22"/>
      <c r="D82" s="23" t="s">
        <v>156</v>
      </c>
      <c r="E82" s="35"/>
      <c r="F82" s="36"/>
      <c r="G82" s="37">
        <f>+G26+G33+G63+G68+G73+G79+G48</f>
        <v>5996429</v>
      </c>
      <c r="H82" s="35"/>
      <c r="I82" s="36"/>
      <c r="J82" s="37">
        <f>J73+J68+J63+J33+J26+J79+J48</f>
        <v>0</v>
      </c>
      <c r="K82" s="36"/>
      <c r="L82" s="64"/>
      <c r="M82" s="35"/>
      <c r="N82" s="98"/>
      <c r="O82" s="98"/>
      <c r="P82" s="98"/>
      <c r="Q82" s="98"/>
      <c r="R82" s="104"/>
      <c r="S82" s="104"/>
      <c r="V82" s="113"/>
    </row>
    <row r="83" spans="1:22" s="24" customFormat="1" ht="13.8" x14ac:dyDescent="0.25">
      <c r="A83" s="21"/>
      <c r="B83" s="21"/>
      <c r="C83" s="22"/>
      <c r="D83" s="23" t="s">
        <v>157</v>
      </c>
      <c r="E83" s="35"/>
      <c r="F83" s="36"/>
      <c r="G83" s="37">
        <f>ROUND(G82*0.21,2)</f>
        <v>1259250.0900000001</v>
      </c>
      <c r="H83" s="35"/>
      <c r="I83" s="36"/>
      <c r="J83" s="37">
        <f>ROUND(J82*0.21,2)</f>
        <v>0</v>
      </c>
      <c r="K83" s="36"/>
      <c r="L83" s="64"/>
      <c r="M83" s="35"/>
      <c r="N83" s="98"/>
      <c r="O83" s="98"/>
      <c r="P83" s="98"/>
      <c r="Q83" s="98"/>
      <c r="R83" s="104"/>
      <c r="S83" s="104"/>
      <c r="V83" s="113"/>
    </row>
    <row r="84" spans="1:22" ht="14.4" thickBot="1" x14ac:dyDescent="0.25">
      <c r="A84" s="13"/>
      <c r="B84" s="13"/>
      <c r="C84" s="17"/>
      <c r="D84" s="23" t="s">
        <v>158</v>
      </c>
      <c r="E84" s="38"/>
      <c r="F84" s="39"/>
      <c r="G84" s="37">
        <f>G83+G82</f>
        <v>7255679.0899999999</v>
      </c>
      <c r="H84" s="38"/>
      <c r="I84" s="39"/>
      <c r="J84" s="37">
        <f>J83+J82</f>
        <v>0</v>
      </c>
      <c r="K84" s="39"/>
      <c r="L84" s="65"/>
      <c r="M84" s="38"/>
      <c r="N84" s="2"/>
      <c r="O84" s="2"/>
      <c r="P84" s="2"/>
      <c r="Q84" s="2"/>
      <c r="R84" s="2"/>
      <c r="S84" s="2"/>
      <c r="V84" s="2"/>
    </row>
    <row r="85" spans="1:22" ht="12" x14ac:dyDescent="0.25">
      <c r="E85" s="48" t="s">
        <v>19</v>
      </c>
      <c r="F85" s="49"/>
      <c r="G85" s="49"/>
      <c r="H85" s="49"/>
      <c r="I85" s="49"/>
      <c r="J85" s="50">
        <f>1- (J82/G82)</f>
        <v>1</v>
      </c>
      <c r="K85" s="49"/>
      <c r="L85" s="50"/>
      <c r="M85" s="48"/>
      <c r="N85" s="2"/>
      <c r="O85" s="2"/>
      <c r="P85" s="2"/>
      <c r="Q85" s="2"/>
      <c r="R85" s="2"/>
      <c r="S85" s="2"/>
      <c r="V85" s="2"/>
    </row>
    <row r="87" spans="1:22" ht="13.2" x14ac:dyDescent="0.2">
      <c r="A87" s="116"/>
      <c r="B87" s="117"/>
      <c r="C87" s="118"/>
      <c r="D87" s="118"/>
      <c r="E87" s="118"/>
      <c r="F87" s="118"/>
      <c r="G87" s="118"/>
    </row>
    <row r="88" spans="1:22" ht="42" customHeight="1" x14ac:dyDescent="0.2">
      <c r="A88" s="119" t="s">
        <v>65</v>
      </c>
      <c r="B88" s="140" t="s">
        <v>68</v>
      </c>
      <c r="C88" s="140"/>
      <c r="D88" s="140"/>
      <c r="E88" s="140"/>
      <c r="F88" s="140"/>
      <c r="G88" s="140"/>
      <c r="H88" s="140"/>
      <c r="I88" s="140"/>
      <c r="J88" s="140"/>
      <c r="K88" s="140"/>
      <c r="L88" s="140"/>
      <c r="N88" s="2"/>
      <c r="O88" s="2"/>
      <c r="P88" s="2"/>
      <c r="Q88" s="2"/>
      <c r="R88" s="2"/>
      <c r="S88" s="2"/>
      <c r="V88" s="2"/>
    </row>
    <row r="89" spans="1:22" ht="39.75" customHeight="1" x14ac:dyDescent="0.2">
      <c r="A89" s="119" t="s">
        <v>66</v>
      </c>
      <c r="B89" s="140" t="s">
        <v>67</v>
      </c>
      <c r="C89" s="140"/>
      <c r="D89" s="140"/>
      <c r="E89" s="140"/>
      <c r="F89" s="140"/>
      <c r="G89" s="140"/>
      <c r="H89" s="140"/>
      <c r="I89" s="140"/>
      <c r="J89" s="140"/>
      <c r="K89" s="140"/>
      <c r="L89" s="140"/>
      <c r="N89" s="2"/>
      <c r="O89" s="2"/>
      <c r="P89" s="2"/>
      <c r="Q89" s="2"/>
      <c r="R89" s="2"/>
      <c r="S89" s="2"/>
      <c r="V89" s="2"/>
    </row>
    <row r="90" spans="1:22" x14ac:dyDescent="0.2">
      <c r="D90" s="115"/>
      <c r="N90" s="2"/>
      <c r="O90" s="2"/>
      <c r="P90" s="2"/>
      <c r="Q90" s="2"/>
      <c r="R90" s="2"/>
      <c r="S90" s="2"/>
      <c r="V90" s="2"/>
    </row>
    <row r="91" spans="1:22" x14ac:dyDescent="0.2">
      <c r="D91" s="115"/>
      <c r="N91" s="2"/>
      <c r="O91" s="2"/>
      <c r="P91" s="2"/>
      <c r="Q91" s="2"/>
      <c r="R91" s="2"/>
      <c r="S91" s="2"/>
      <c r="V91" s="2"/>
    </row>
    <row r="92" spans="1:22" x14ac:dyDescent="0.2">
      <c r="D92" s="115"/>
      <c r="N92" s="2"/>
      <c r="O92" s="2"/>
      <c r="P92" s="2"/>
      <c r="Q92" s="2"/>
      <c r="R92" s="2"/>
      <c r="S92" s="2"/>
      <c r="V92" s="2"/>
    </row>
    <row r="93" spans="1:22" x14ac:dyDescent="0.2">
      <c r="D93" s="115"/>
      <c r="N93" s="2"/>
      <c r="O93" s="2"/>
      <c r="P93" s="2"/>
      <c r="Q93" s="2"/>
      <c r="R93" s="2"/>
      <c r="S93" s="2"/>
      <c r="V93" s="2"/>
    </row>
    <row r="94" spans="1:22" x14ac:dyDescent="0.2">
      <c r="D94" s="115"/>
      <c r="N94" s="2"/>
      <c r="O94" s="2"/>
      <c r="P94" s="2"/>
      <c r="Q94" s="2"/>
      <c r="R94" s="2"/>
      <c r="S94" s="2"/>
      <c r="V94" s="2"/>
    </row>
    <row r="95" spans="1:22" x14ac:dyDescent="0.2">
      <c r="D95" s="115"/>
      <c r="N95" s="2"/>
      <c r="O95" s="2"/>
      <c r="P95" s="2"/>
      <c r="Q95" s="2"/>
      <c r="R95" s="2"/>
      <c r="S95" s="2"/>
      <c r="V95" s="2"/>
    </row>
    <row r="96" spans="1:22" x14ac:dyDescent="0.2">
      <c r="D96" s="115"/>
      <c r="N96" s="2"/>
      <c r="O96" s="2"/>
      <c r="P96" s="2"/>
      <c r="Q96" s="2"/>
      <c r="R96" s="2"/>
      <c r="S96" s="2"/>
      <c r="V96" s="2"/>
    </row>
    <row r="97" spans="3:22" x14ac:dyDescent="0.2">
      <c r="D97" s="115"/>
      <c r="N97" s="2"/>
      <c r="O97" s="2"/>
      <c r="P97" s="2"/>
      <c r="Q97" s="2"/>
      <c r="R97" s="2"/>
      <c r="S97" s="2"/>
      <c r="V97" s="2"/>
    </row>
    <row r="98" spans="3:22" x14ac:dyDescent="0.2">
      <c r="D98" s="115"/>
      <c r="N98" s="2"/>
      <c r="O98" s="2"/>
      <c r="P98" s="2"/>
      <c r="Q98" s="2"/>
      <c r="R98" s="2"/>
      <c r="S98" s="2"/>
      <c r="V98" s="2"/>
    </row>
    <row r="99" spans="3:22" ht="13.8" x14ac:dyDescent="0.2">
      <c r="D99" s="114"/>
      <c r="N99" s="2"/>
      <c r="O99" s="2"/>
      <c r="P99" s="2"/>
      <c r="Q99" s="2"/>
      <c r="R99" s="2"/>
      <c r="S99" s="2"/>
      <c r="V99" s="2"/>
    </row>
    <row r="100" spans="3:22" ht="13.8" x14ac:dyDescent="0.2">
      <c r="C100" s="2"/>
      <c r="D100" s="114"/>
      <c r="E100" s="2"/>
      <c r="F100" s="2"/>
      <c r="G100" s="2"/>
      <c r="H100" s="2"/>
      <c r="I100" s="2"/>
      <c r="J100" s="2"/>
      <c r="K100" s="2"/>
      <c r="L100" s="2"/>
      <c r="M100" s="2"/>
      <c r="N100" s="2"/>
      <c r="O100" s="2"/>
      <c r="P100" s="2"/>
      <c r="Q100" s="2"/>
      <c r="R100" s="2"/>
      <c r="S100" s="2"/>
      <c r="V100" s="2"/>
    </row>
    <row r="101" spans="3:22" ht="13.8" x14ac:dyDescent="0.2">
      <c r="C101" s="2"/>
      <c r="D101" s="114"/>
      <c r="E101" s="2"/>
      <c r="F101" s="2"/>
      <c r="G101" s="2"/>
      <c r="H101" s="2"/>
      <c r="I101" s="2"/>
      <c r="J101" s="2"/>
      <c r="K101" s="2"/>
      <c r="L101" s="2"/>
      <c r="M101" s="2"/>
      <c r="N101" s="2"/>
      <c r="O101" s="2"/>
      <c r="P101" s="2"/>
      <c r="Q101" s="2"/>
      <c r="R101" s="2"/>
      <c r="S101" s="2"/>
      <c r="V101" s="2"/>
    </row>
  </sheetData>
  <sheetProtection algorithmName="SHA-512" hashValue="+c/QOi9W3jUjHeBsv2M2kM7w6hPYwPfeevtHkN8p8bBhp4o25T5g7WWLoLgPSRhw3dzMxYLtvyATeucQZi4teA==" saltValue="rG6PgvYcTXa6uxjF6klSSw==" spinCount="100000" sheet="1" selectLockedCells="1"/>
  <mergeCells count="5">
    <mergeCell ref="E4:G4"/>
    <mergeCell ref="H4:J4"/>
    <mergeCell ref="B3:D3"/>
    <mergeCell ref="B88:L88"/>
    <mergeCell ref="B89:L89"/>
  </mergeCells>
  <phoneticPr fontId="6" type="noConversion"/>
  <dataValidations disablePrompts="1" count="3">
    <dataValidation type="list" allowBlank="1" showInputMessage="1" showErrorMessage="1" sqref="B6 B8:B27 B51:B65 B29:B34 B68:B84 B36:B49">
      <formula1>"Capítulo,Partida,Mano de obra,Maquinaria,Material,Otros,"</formula1>
    </dataValidation>
    <dataValidation type="list" allowBlank="1" showInputMessage="1" showErrorMessage="1" sqref="B7 B28 B50 B35">
      <formula1>"Capítulo,Subcapítulo,Partida,Mano de obra,Maquinaria,Material,Otros,"</formula1>
    </dataValidation>
    <dataValidation type="list" allowBlank="1" showInputMessage="1" showErrorMessage="1" sqref="B66:B67">
      <formula1>"Capítulo,Partida,Mano de obra,Maquinaria,Material,Medio auxiliar,"</formula1>
    </dataValidation>
  </dataValidations>
  <pageMargins left="0.19685039370078741" right="0.19685039370078741" top="0.19685039370078741" bottom="0.15748031496062992" header="0" footer="0"/>
  <pageSetup paperSize="9" scale="63" fitToWidth="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Lote 2</vt:lpstr>
      <vt:lpstr>'Presupuesto Lote 2'!Área_de_impresión</vt:lpstr>
    </vt:vector>
  </TitlesOfParts>
  <Company>Metro de Madrid,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mayte</dc:creator>
  <cp:lastModifiedBy>Galindo Ortega, Francisco</cp:lastModifiedBy>
  <cp:lastPrinted>2018-06-12T09:59:05Z</cp:lastPrinted>
  <dcterms:created xsi:type="dcterms:W3CDTF">2012-02-23T09:52:21Z</dcterms:created>
  <dcterms:modified xsi:type="dcterms:W3CDTF">2019-08-01T10:35:19Z</dcterms:modified>
</cp:coreProperties>
</file>